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120" windowWidth="15480" windowHeight="11520" tabRatio="925"/>
  </bookViews>
  <sheets>
    <sheet name="ПРАЙС" sheetId="19" r:id="rId1"/>
    <sheet name="для айпи" sheetId="30" state="hidden" r:id="rId2"/>
    <sheet name="для сайта" sheetId="41" state="hidden" r:id="rId3"/>
    <sheet name="изв охранные" sheetId="35" r:id="rId4"/>
    <sheet name="изв пожарные" sheetId="36" r:id="rId5"/>
    <sheet name="световое оповещение" sheetId="37" r:id="rId6"/>
    <sheet name="речевое оповещение" sheetId="40" r:id="rId7"/>
    <sheet name="комбинированные оповещатели" sheetId="44" r:id="rId8"/>
    <sheet name="Орион" sheetId="38" r:id="rId9"/>
    <sheet name="Приемо-контрольные приборы" sheetId="39" r:id="rId10"/>
    <sheet name="GSM сигнализации" sheetId="42" r:id="rId11"/>
    <sheet name="Световые табло" sheetId="45" r:id="rId12"/>
  </sheets>
  <calcPr calcId="145621"/>
</workbook>
</file>

<file path=xl/calcChain.xml><?xml version="1.0" encoding="utf-8"?>
<calcChain xmlns="http://schemas.openxmlformats.org/spreadsheetml/2006/main">
  <c r="B944" i="41" l="1"/>
  <c r="B945" i="41"/>
  <c r="B943" i="41"/>
  <c r="B942" i="41"/>
  <c r="B941" i="41"/>
  <c r="B939" i="41"/>
  <c r="B940" i="41"/>
  <c r="B938" i="41"/>
  <c r="B935" i="41"/>
  <c r="B936" i="41"/>
  <c r="B937" i="41"/>
  <c r="B934" i="41"/>
  <c r="B920" i="41"/>
  <c r="B921" i="41"/>
  <c r="B922" i="41"/>
  <c r="B923" i="41"/>
  <c r="B924" i="41"/>
  <c r="B925" i="41"/>
  <c r="B926" i="41"/>
  <c r="B927" i="41"/>
  <c r="B928" i="41"/>
  <c r="B929" i="41"/>
  <c r="B930" i="41"/>
  <c r="B931" i="41"/>
  <c r="B932" i="41"/>
  <c r="B933" i="41"/>
  <c r="B919" i="41"/>
  <c r="B916" i="41"/>
  <c r="B917" i="41"/>
  <c r="B918" i="41"/>
  <c r="B915" i="41"/>
  <c r="B914" i="41"/>
  <c r="B913" i="41"/>
  <c r="B912" i="41"/>
  <c r="B911" i="41"/>
  <c r="B907" i="41"/>
  <c r="B908" i="41"/>
  <c r="B909" i="41"/>
  <c r="B910" i="41"/>
  <c r="B906" i="41"/>
  <c r="B905" i="41"/>
  <c r="B902" i="41"/>
  <c r="B903" i="41"/>
  <c r="B904" i="41"/>
  <c r="B901" i="41"/>
  <c r="B899" i="41"/>
  <c r="B900" i="41"/>
  <c r="B898" i="41"/>
  <c r="B896" i="41"/>
  <c r="B897" i="41"/>
  <c r="B895" i="41"/>
  <c r="C3" i="42" l="1"/>
  <c r="C47" i="42" l="1"/>
  <c r="C46" i="42"/>
  <c r="C45" i="42"/>
  <c r="C44" i="42"/>
  <c r="C43" i="42"/>
  <c r="C42" i="42"/>
  <c r="C41" i="42"/>
  <c r="C40" i="42"/>
  <c r="C39" i="42"/>
  <c r="C38" i="42"/>
  <c r="C37" i="42"/>
  <c r="C34" i="42"/>
  <c r="C33" i="42"/>
  <c r="C32" i="42"/>
  <c r="C31" i="42"/>
  <c r="C30" i="42"/>
  <c r="C28" i="42"/>
  <c r="C25" i="42"/>
  <c r="C24" i="42"/>
  <c r="C22" i="42"/>
  <c r="C21" i="42"/>
  <c r="C20" i="42"/>
  <c r="C19" i="42"/>
  <c r="C4" i="42"/>
  <c r="C5" i="42"/>
  <c r="C7" i="42"/>
  <c r="C8" i="42"/>
  <c r="C9" i="42"/>
  <c r="C11" i="42"/>
  <c r="C12" i="42"/>
  <c r="C13" i="42"/>
  <c r="C14" i="42"/>
  <c r="C15" i="42"/>
  <c r="C79" i="39"/>
  <c r="C77" i="39"/>
  <c r="C76" i="39"/>
  <c r="C75" i="39"/>
  <c r="C74" i="39"/>
  <c r="C72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9" i="39"/>
  <c r="C47" i="39"/>
  <c r="C46" i="39"/>
  <c r="C45" i="39"/>
  <c r="C44" i="39"/>
  <c r="C43" i="39"/>
  <c r="C42" i="39"/>
  <c r="C41" i="39"/>
  <c r="C40" i="39"/>
  <c r="C39" i="39"/>
  <c r="C38" i="39"/>
  <c r="C37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2" i="39"/>
  <c r="C11" i="39"/>
  <c r="C10" i="39"/>
  <c r="C9" i="39"/>
  <c r="C8" i="39"/>
  <c r="C7" i="39"/>
  <c r="C4" i="39"/>
  <c r="C3" i="39"/>
  <c r="C123" i="38"/>
  <c r="C122" i="38"/>
  <c r="C121" i="38"/>
  <c r="C119" i="38"/>
  <c r="C118" i="38"/>
  <c r="C117" i="38"/>
  <c r="C115" i="38"/>
  <c r="C114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89" i="38"/>
  <c r="C88" i="38"/>
  <c r="C87" i="38"/>
  <c r="C86" i="38"/>
  <c r="C85" i="38"/>
  <c r="C83" i="38"/>
  <c r="C82" i="38"/>
  <c r="C81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39" i="38"/>
  <c r="C38" i="38"/>
  <c r="C37" i="38"/>
  <c r="C36" i="38"/>
  <c r="C35" i="38"/>
  <c r="C34" i="38"/>
  <c r="C33" i="38"/>
  <c r="C32" i="38"/>
  <c r="C31" i="38"/>
  <c r="C30" i="38"/>
  <c r="C28" i="38"/>
  <c r="C27" i="38"/>
  <c r="C26" i="38"/>
  <c r="C25" i="38"/>
  <c r="C24" i="38"/>
  <c r="C23" i="38"/>
  <c r="C22" i="38"/>
  <c r="C20" i="38"/>
  <c r="C19" i="38"/>
  <c r="C18" i="38"/>
  <c r="C17" i="38"/>
  <c r="C15" i="38"/>
  <c r="C14" i="38"/>
  <c r="C13" i="38"/>
  <c r="C12" i="38"/>
  <c r="C11" i="38"/>
  <c r="C10" i="38"/>
  <c r="C9" i="38"/>
  <c r="C8" i="38"/>
  <c r="C7" i="38"/>
  <c r="C6" i="38"/>
  <c r="C4" i="38"/>
  <c r="C3" i="38"/>
  <c r="C37" i="37"/>
  <c r="C36" i="37"/>
  <c r="C35" i="37"/>
  <c r="C34" i="37"/>
  <c r="C31" i="37"/>
  <c r="C27" i="37"/>
  <c r="C49" i="37"/>
  <c r="C48" i="37"/>
  <c r="C45" i="37"/>
  <c r="C41" i="37"/>
  <c r="C28" i="37"/>
  <c r="C51" i="37"/>
  <c r="C47" i="37"/>
  <c r="C46" i="37"/>
  <c r="C33" i="37"/>
  <c r="C43" i="37"/>
  <c r="C29" i="37"/>
  <c r="C50" i="37"/>
  <c r="C32" i="37"/>
  <c r="C42" i="37"/>
  <c r="C40" i="37"/>
  <c r="C44" i="37"/>
  <c r="C30" i="37"/>
  <c r="C26" i="37"/>
  <c r="C25" i="37"/>
  <c r="C24" i="37"/>
  <c r="C23" i="37"/>
  <c r="C239" i="36"/>
  <c r="C165" i="40" l="1"/>
  <c r="C167" i="40"/>
  <c r="C164" i="40"/>
  <c r="C163" i="40"/>
  <c r="C162" i="40"/>
  <c r="C156" i="40" l="1"/>
  <c r="C151" i="40"/>
  <c r="C154" i="40"/>
  <c r="C155" i="40"/>
  <c r="C153" i="40"/>
  <c r="C159" i="40"/>
  <c r="C158" i="40"/>
  <c r="C157" i="40"/>
  <c r="C152" i="40"/>
  <c r="C150" i="40"/>
  <c r="C135" i="40"/>
  <c r="C107" i="40"/>
  <c r="C113" i="40"/>
  <c r="C114" i="40"/>
  <c r="C112" i="40"/>
  <c r="C147" i="40"/>
  <c r="C132" i="40"/>
  <c r="C146" i="40"/>
  <c r="C145" i="40"/>
  <c r="C131" i="40"/>
  <c r="C130" i="40"/>
  <c r="C138" i="40"/>
  <c r="C129" i="40"/>
  <c r="C128" i="40"/>
  <c r="C134" i="40"/>
  <c r="C133" i="40"/>
  <c r="C54" i="40"/>
  <c r="C52" i="40"/>
  <c r="C49" i="40"/>
  <c r="C125" i="40"/>
  <c r="C124" i="40"/>
  <c r="C123" i="40"/>
  <c r="C122" i="40"/>
  <c r="C121" i="40"/>
  <c r="C120" i="40"/>
  <c r="C119" i="40"/>
  <c r="C118" i="40"/>
  <c r="C117" i="40"/>
  <c r="C116" i="40"/>
  <c r="C111" i="40"/>
  <c r="C110" i="40"/>
  <c r="C109" i="40"/>
  <c r="C105" i="40"/>
  <c r="C108" i="40"/>
  <c r="C106" i="40"/>
  <c r="C104" i="40"/>
  <c r="C103" i="40"/>
  <c r="C102" i="40"/>
  <c r="C101" i="40"/>
  <c r="C100" i="40"/>
  <c r="C99" i="40"/>
  <c r="C98" i="40"/>
  <c r="C95" i="40"/>
  <c r="C94" i="40"/>
  <c r="C93" i="40"/>
  <c r="C92" i="40"/>
  <c r="C91" i="40"/>
  <c r="C90" i="40"/>
  <c r="C89" i="40"/>
  <c r="C88" i="40"/>
  <c r="C87" i="40"/>
  <c r="C86" i="40"/>
  <c r="C83" i="40"/>
  <c r="C82" i="40"/>
  <c r="C81" i="40"/>
  <c r="C79" i="40"/>
  <c r="C78" i="40"/>
  <c r="C77" i="40"/>
  <c r="C76" i="40"/>
  <c r="C75" i="40"/>
  <c r="C74" i="40"/>
  <c r="C73" i="40"/>
  <c r="C72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29" i="40" l="1"/>
  <c r="C3" i="44" l="1"/>
  <c r="C4" i="44"/>
  <c r="C5" i="44"/>
  <c r="C6" i="44"/>
  <c r="C7" i="44"/>
  <c r="C8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2" i="44"/>
  <c r="C9" i="40"/>
  <c r="C10" i="40"/>
  <c r="C11" i="40"/>
  <c r="C12" i="40"/>
  <c r="C13" i="40"/>
  <c r="C15" i="40"/>
  <c r="C16" i="40"/>
  <c r="C17" i="40"/>
  <c r="C18" i="40"/>
  <c r="C22" i="40"/>
  <c r="C23" i="40"/>
  <c r="C24" i="40"/>
  <c r="C25" i="40"/>
  <c r="C26" i="40"/>
  <c r="C30" i="40"/>
  <c r="C32" i="40"/>
  <c r="C46" i="40"/>
  <c r="C3" i="37"/>
  <c r="C4" i="37"/>
  <c r="C5" i="37"/>
  <c r="C11" i="37"/>
  <c r="C12" i="37"/>
  <c r="C13" i="37"/>
  <c r="C14" i="37"/>
  <c r="C20" i="37"/>
  <c r="C21" i="37"/>
  <c r="C22" i="37"/>
  <c r="C2" i="37"/>
  <c r="B337" i="41"/>
  <c r="B208" i="41"/>
  <c r="B416" i="41" l="1"/>
  <c r="B417" i="41"/>
  <c r="B418" i="41"/>
  <c r="B419" i="41"/>
  <c r="B420" i="41"/>
  <c r="B371" i="41"/>
  <c r="B250" i="41"/>
  <c r="B653" i="41" l="1"/>
  <c r="B659" i="41"/>
  <c r="B660" i="41"/>
  <c r="B658" i="41"/>
  <c r="B656" i="41"/>
  <c r="B654" i="41"/>
  <c r="B652" i="41"/>
  <c r="B889" i="41"/>
  <c r="B890" i="41"/>
  <c r="B891" i="41"/>
  <c r="B892" i="41"/>
  <c r="B893" i="41"/>
  <c r="B888" i="41"/>
  <c r="B887" i="41"/>
  <c r="B886" i="41"/>
  <c r="B885" i="41"/>
  <c r="B884" i="41"/>
  <c r="B883" i="41"/>
  <c r="B882" i="41"/>
  <c r="B881" i="41"/>
  <c r="B880" i="41"/>
  <c r="B879" i="41"/>
  <c r="B878" i="41"/>
  <c r="B877" i="41"/>
  <c r="B876" i="41"/>
  <c r="B875" i="41"/>
  <c r="B874" i="41"/>
  <c r="B873" i="41"/>
  <c r="B872" i="41"/>
  <c r="B871" i="41"/>
  <c r="B870" i="41"/>
  <c r="B869" i="41"/>
  <c r="B868" i="41"/>
  <c r="B867" i="41"/>
  <c r="B866" i="41"/>
  <c r="B865" i="41"/>
  <c r="B864" i="41"/>
  <c r="B863" i="41"/>
  <c r="B862" i="41"/>
  <c r="B861" i="41"/>
  <c r="B860" i="41"/>
  <c r="B859" i="41"/>
  <c r="B858" i="41"/>
  <c r="B857" i="41"/>
  <c r="B856" i="41"/>
  <c r="B855" i="41"/>
  <c r="B854" i="41"/>
  <c r="B853" i="41"/>
  <c r="B852" i="41"/>
  <c r="B851" i="41"/>
  <c r="B850" i="41"/>
  <c r="B849" i="41"/>
  <c r="B848" i="41"/>
  <c r="B847" i="41"/>
  <c r="B846" i="41"/>
  <c r="B845" i="41"/>
  <c r="B844" i="41"/>
  <c r="B843" i="41"/>
  <c r="B842" i="41"/>
  <c r="B841" i="41"/>
  <c r="B840" i="41"/>
  <c r="B839" i="41"/>
  <c r="B838" i="41"/>
  <c r="B837" i="41"/>
  <c r="B836" i="41"/>
  <c r="B835" i="41"/>
  <c r="B834" i="41"/>
  <c r="B833" i="41"/>
  <c r="B832" i="41"/>
  <c r="B831" i="41"/>
  <c r="B830" i="41"/>
  <c r="B829" i="41"/>
  <c r="B828" i="41"/>
  <c r="B827" i="41"/>
  <c r="B825" i="41"/>
  <c r="B826" i="41"/>
  <c r="B824" i="41"/>
  <c r="B819" i="41"/>
  <c r="B820" i="41"/>
  <c r="B821" i="41"/>
  <c r="B822" i="41"/>
  <c r="B823" i="41"/>
  <c r="B818" i="41"/>
  <c r="B817" i="41"/>
  <c r="B816" i="41"/>
  <c r="B815" i="41"/>
  <c r="B814" i="41"/>
  <c r="B813" i="41"/>
  <c r="B812" i="41"/>
  <c r="B811" i="41"/>
  <c r="B810" i="41"/>
  <c r="B809" i="41"/>
  <c r="B808" i="41"/>
  <c r="B807" i="41"/>
  <c r="B806" i="41"/>
  <c r="B805" i="41"/>
  <c r="B804" i="41"/>
  <c r="B803" i="41"/>
  <c r="B802" i="41"/>
  <c r="B801" i="41"/>
  <c r="B800" i="41"/>
  <c r="B799" i="41"/>
  <c r="B798" i="41"/>
  <c r="B797" i="41"/>
  <c r="B796" i="41"/>
  <c r="B795" i="41"/>
  <c r="B794" i="41"/>
  <c r="B793" i="41"/>
  <c r="B792" i="41"/>
  <c r="B791" i="41"/>
  <c r="B790" i="41"/>
  <c r="B789" i="41"/>
  <c r="B788" i="41"/>
  <c r="B787" i="41"/>
  <c r="B786" i="41"/>
  <c r="B785" i="41"/>
  <c r="B784" i="41"/>
  <c r="B783" i="41"/>
  <c r="B782" i="41"/>
  <c r="B781" i="41"/>
  <c r="B780" i="41"/>
  <c r="B779" i="41"/>
  <c r="B778" i="41"/>
  <c r="B777" i="41"/>
  <c r="B776" i="41"/>
  <c r="B775" i="41"/>
  <c r="B774" i="41"/>
  <c r="B773" i="41"/>
  <c r="B772" i="41"/>
  <c r="B771" i="41"/>
  <c r="B770" i="41"/>
  <c r="B769" i="41"/>
  <c r="B768" i="41"/>
  <c r="B767" i="41"/>
  <c r="B766" i="41"/>
  <c r="B765" i="41"/>
  <c r="B764" i="41"/>
  <c r="B763" i="41"/>
  <c r="B762" i="41"/>
  <c r="B761" i="41"/>
  <c r="B760" i="41"/>
  <c r="B759" i="41"/>
  <c r="B758" i="41"/>
  <c r="B757" i="41"/>
  <c r="B756" i="41"/>
  <c r="B755" i="41"/>
  <c r="B754" i="41"/>
  <c r="B753" i="41"/>
  <c r="B752" i="41"/>
  <c r="B751" i="41"/>
  <c r="B750" i="41"/>
  <c r="B749" i="41"/>
  <c r="B748" i="41"/>
  <c r="B747" i="41"/>
  <c r="B746" i="41"/>
  <c r="B745" i="41"/>
  <c r="B744" i="41"/>
  <c r="B743" i="41"/>
  <c r="B742" i="41"/>
  <c r="B741" i="41"/>
  <c r="B740" i="41"/>
  <c r="B739" i="41"/>
  <c r="B738" i="41"/>
  <c r="B737" i="41"/>
  <c r="B736" i="41"/>
  <c r="B735" i="41"/>
  <c r="B734" i="41"/>
  <c r="B733" i="41"/>
  <c r="B732" i="41"/>
  <c r="B731" i="41"/>
  <c r="B730" i="41"/>
  <c r="B729" i="41"/>
  <c r="B728" i="41"/>
  <c r="B727" i="41"/>
  <c r="B726" i="41"/>
  <c r="B725" i="41"/>
  <c r="B724" i="41"/>
  <c r="B723" i="41"/>
  <c r="B722" i="41"/>
  <c r="B721" i="41"/>
  <c r="B720" i="41"/>
  <c r="B719" i="41"/>
  <c r="B718" i="41"/>
  <c r="B717" i="41"/>
  <c r="B716" i="41"/>
  <c r="B688" i="41"/>
  <c r="B689" i="41"/>
  <c r="B690" i="41"/>
  <c r="B691" i="41"/>
  <c r="B692" i="41"/>
  <c r="B693" i="41"/>
  <c r="B694" i="41"/>
  <c r="B695" i="41"/>
  <c r="B696" i="41"/>
  <c r="B697" i="41"/>
  <c r="B698" i="41"/>
  <c r="B699" i="41"/>
  <c r="B700" i="41"/>
  <c r="B701" i="41"/>
  <c r="B702" i="41"/>
  <c r="B703" i="41"/>
  <c r="B704" i="41"/>
  <c r="B705" i="41"/>
  <c r="B706" i="41"/>
  <c r="B707" i="41"/>
  <c r="B708" i="41"/>
  <c r="B709" i="41"/>
  <c r="B710" i="41"/>
  <c r="B711" i="41"/>
  <c r="B712" i="41"/>
  <c r="B713" i="41"/>
  <c r="B714" i="41"/>
  <c r="B715" i="41"/>
  <c r="B687" i="41"/>
  <c r="B686" i="41"/>
  <c r="B685" i="41"/>
  <c r="B684" i="41"/>
  <c r="B683" i="41"/>
  <c r="B682" i="41"/>
  <c r="B681" i="41"/>
  <c r="B680" i="41"/>
  <c r="B679" i="41"/>
  <c r="B678" i="41"/>
  <c r="B677" i="41"/>
  <c r="B676" i="41"/>
  <c r="B675" i="41"/>
  <c r="B674" i="41"/>
  <c r="B673" i="41"/>
  <c r="B672" i="41"/>
  <c r="B671" i="41"/>
  <c r="B670" i="41"/>
  <c r="B669" i="41"/>
  <c r="B668" i="41"/>
  <c r="B667" i="41"/>
  <c r="B666" i="41"/>
  <c r="B665" i="41"/>
  <c r="B661" i="41"/>
  <c r="B662" i="41"/>
  <c r="B663" i="41"/>
  <c r="B664" i="41"/>
  <c r="B657" i="41"/>
  <c r="B655" i="41"/>
  <c r="B651" i="41"/>
  <c r="B648" i="41"/>
  <c r="B649" i="41"/>
  <c r="B650" i="41"/>
  <c r="B647" i="41"/>
  <c r="B643" i="41"/>
  <c r="B644" i="41"/>
  <c r="B645" i="41"/>
  <c r="B646" i="41"/>
  <c r="B642" i="41"/>
  <c r="B635" i="41"/>
  <c r="B636" i="41"/>
  <c r="B637" i="41"/>
  <c r="B638" i="41"/>
  <c r="B639" i="41"/>
  <c r="B640" i="41"/>
  <c r="B641" i="41"/>
  <c r="B634" i="41"/>
  <c r="B633" i="41"/>
  <c r="B632" i="41"/>
  <c r="B631" i="41"/>
  <c r="B630" i="41"/>
  <c r="B629" i="41"/>
  <c r="B628" i="41"/>
  <c r="B627" i="41"/>
  <c r="B626" i="41"/>
  <c r="B625" i="41"/>
  <c r="B624" i="41"/>
  <c r="B623" i="41"/>
  <c r="B622" i="41"/>
  <c r="B621" i="41"/>
  <c r="B620" i="41"/>
  <c r="B619" i="41"/>
  <c r="B618" i="41"/>
  <c r="B617" i="41"/>
  <c r="B616" i="41"/>
  <c r="B615" i="41"/>
  <c r="B614" i="41"/>
  <c r="B613" i="41"/>
  <c r="B612" i="41"/>
  <c r="B611" i="41"/>
  <c r="B610" i="41"/>
  <c r="B609" i="41"/>
  <c r="B608" i="41"/>
  <c r="B607" i="41"/>
  <c r="B606" i="41"/>
  <c r="B605" i="41"/>
  <c r="B604" i="41"/>
  <c r="B603" i="41"/>
  <c r="B602" i="41"/>
  <c r="B601" i="41"/>
  <c r="B600" i="41"/>
  <c r="B599" i="41"/>
  <c r="B598" i="41"/>
  <c r="B597" i="41"/>
  <c r="B596" i="41"/>
  <c r="B595" i="41"/>
  <c r="B594" i="41"/>
  <c r="B593" i="41"/>
  <c r="B592" i="41"/>
  <c r="B591" i="41"/>
  <c r="B590" i="41"/>
  <c r="B589" i="41"/>
  <c r="B588" i="41"/>
  <c r="B587" i="41"/>
  <c r="B586" i="41"/>
  <c r="B585" i="41"/>
  <c r="B584" i="41"/>
  <c r="B583" i="41"/>
  <c r="B582" i="41"/>
  <c r="B581" i="41"/>
  <c r="B580" i="41"/>
  <c r="B579" i="41"/>
  <c r="B578" i="41"/>
  <c r="B577" i="41"/>
  <c r="B576" i="41"/>
  <c r="B575" i="41"/>
  <c r="B574" i="41"/>
  <c r="B573" i="41"/>
  <c r="B572" i="41"/>
  <c r="B571" i="41"/>
  <c r="B570" i="41"/>
  <c r="B569" i="41"/>
  <c r="B568" i="41"/>
  <c r="B567" i="41"/>
  <c r="B566" i="41"/>
  <c r="B565" i="41"/>
  <c r="B564" i="41"/>
  <c r="B563" i="41"/>
  <c r="B562" i="41"/>
  <c r="B561" i="41"/>
  <c r="B560" i="41"/>
  <c r="B559" i="41"/>
  <c r="B558" i="41"/>
  <c r="B557" i="41"/>
  <c r="B556" i="41"/>
  <c r="B555" i="41"/>
  <c r="B554" i="41"/>
  <c r="B553" i="41"/>
  <c r="B552" i="41"/>
  <c r="B551" i="41"/>
  <c r="B550" i="41"/>
  <c r="B549" i="41"/>
  <c r="B548" i="41"/>
  <c r="B547" i="41"/>
  <c r="B546" i="41"/>
  <c r="B545" i="41"/>
  <c r="B544" i="41"/>
  <c r="B543" i="41"/>
  <c r="B542" i="41"/>
  <c r="B541" i="41"/>
  <c r="B534" i="41"/>
  <c r="B535" i="41"/>
  <c r="B536" i="41"/>
  <c r="B537" i="41"/>
  <c r="B538" i="41"/>
  <c r="B539" i="41"/>
  <c r="B540" i="41"/>
  <c r="B533" i="41"/>
  <c r="B532" i="41"/>
  <c r="B531" i="41"/>
  <c r="B530" i="41"/>
  <c r="B529" i="41"/>
  <c r="B528" i="41"/>
  <c r="B527" i="41"/>
  <c r="B526" i="41"/>
  <c r="B525" i="41"/>
  <c r="B524" i="41"/>
  <c r="B523" i="41"/>
  <c r="B522" i="41"/>
  <c r="B521" i="41"/>
  <c r="B497" i="41"/>
  <c r="B498" i="41"/>
  <c r="B499" i="41"/>
  <c r="B500" i="41"/>
  <c r="B501" i="41"/>
  <c r="B502" i="41"/>
  <c r="B503" i="41"/>
  <c r="B504" i="41"/>
  <c r="B505" i="41"/>
  <c r="B506" i="41"/>
  <c r="B507" i="41"/>
  <c r="B508" i="41"/>
  <c r="B509" i="41"/>
  <c r="B510" i="41"/>
  <c r="B511" i="41"/>
  <c r="B512" i="41"/>
  <c r="B513" i="41"/>
  <c r="B514" i="41"/>
  <c r="B515" i="41"/>
  <c r="B516" i="41"/>
  <c r="B517" i="41"/>
  <c r="B518" i="41"/>
  <c r="B519" i="41"/>
  <c r="B520" i="41"/>
  <c r="B496" i="41"/>
  <c r="B493" i="41"/>
  <c r="B494" i="41"/>
  <c r="B495" i="41"/>
  <c r="B482" i="41"/>
  <c r="B483" i="41"/>
  <c r="B484" i="41"/>
  <c r="B485" i="41"/>
  <c r="B486" i="41"/>
  <c r="B487" i="41"/>
  <c r="B488" i="41"/>
  <c r="B489" i="41"/>
  <c r="B490" i="41"/>
  <c r="B491" i="41"/>
  <c r="B492" i="41"/>
  <c r="B481" i="41"/>
  <c r="B478" i="41"/>
  <c r="B479" i="41"/>
  <c r="B480" i="41"/>
  <c r="B477" i="41"/>
  <c r="B476" i="41"/>
  <c r="B475" i="41"/>
  <c r="B474" i="41"/>
  <c r="B473" i="41"/>
  <c r="B472" i="41"/>
  <c r="B471" i="41"/>
  <c r="B470" i="41"/>
  <c r="B469" i="41"/>
  <c r="B468" i="41"/>
  <c r="B467" i="41"/>
  <c r="B466" i="41"/>
  <c r="B465" i="41"/>
  <c r="B464" i="41"/>
  <c r="B463" i="41"/>
  <c r="B462" i="41"/>
  <c r="B461" i="41"/>
  <c r="B460" i="41"/>
  <c r="B459" i="41"/>
  <c r="B458" i="41"/>
  <c r="B457" i="41"/>
  <c r="B456" i="41"/>
  <c r="B455" i="41"/>
  <c r="B454" i="41"/>
  <c r="B453" i="41"/>
  <c r="B452" i="41"/>
  <c r="B451" i="41"/>
  <c r="B450" i="41"/>
  <c r="B449" i="41"/>
  <c r="B448" i="41"/>
  <c r="B447" i="41"/>
  <c r="B446" i="41"/>
  <c r="B445" i="41"/>
  <c r="B444" i="41"/>
  <c r="B443" i="41"/>
  <c r="B442" i="41"/>
  <c r="B441" i="41"/>
  <c r="B440" i="41"/>
  <c r="B439" i="41"/>
  <c r="B438" i="41"/>
  <c r="B437" i="41"/>
  <c r="B436" i="41"/>
  <c r="B435" i="41"/>
  <c r="B434" i="41"/>
  <c r="B433" i="41"/>
  <c r="B432" i="41"/>
  <c r="B431" i="41"/>
  <c r="B430" i="41"/>
  <c r="B429" i="41"/>
  <c r="B428" i="41"/>
  <c r="B427" i="41"/>
  <c r="B426" i="41"/>
  <c r="B425" i="41"/>
  <c r="B424" i="41"/>
  <c r="B423" i="41"/>
  <c r="B422" i="41"/>
  <c r="B421" i="41"/>
  <c r="B414" i="41"/>
  <c r="B415" i="41"/>
  <c r="B413" i="41"/>
  <c r="B410" i="41"/>
  <c r="B411" i="41"/>
  <c r="B412" i="41"/>
  <c r="B409" i="41"/>
  <c r="B405" i="41"/>
  <c r="B406" i="41"/>
  <c r="B407" i="41"/>
  <c r="B408" i="41"/>
  <c r="B404" i="41"/>
  <c r="B401" i="41"/>
  <c r="B402" i="41"/>
  <c r="B403" i="41"/>
  <c r="B400" i="41"/>
  <c r="B399" i="41"/>
  <c r="B396" i="41"/>
  <c r="B397" i="41"/>
  <c r="B398" i="41"/>
  <c r="B395" i="41"/>
  <c r="B394" i="41"/>
  <c r="B393" i="41"/>
  <c r="B392" i="41"/>
  <c r="B391" i="41"/>
  <c r="B390" i="41"/>
  <c r="B389" i="41"/>
  <c r="B388" i="41"/>
  <c r="B387" i="41"/>
  <c r="B386" i="41"/>
  <c r="B385" i="41"/>
  <c r="B372" i="41"/>
  <c r="B373" i="41"/>
  <c r="B374" i="41"/>
  <c r="B375" i="41"/>
  <c r="B376" i="41"/>
  <c r="B377" i="41"/>
  <c r="B378" i="41"/>
  <c r="B379" i="41"/>
  <c r="B380" i="41"/>
  <c r="B381" i="41"/>
  <c r="B382" i="41"/>
  <c r="B383" i="41"/>
  <c r="B384" i="41"/>
  <c r="B365" i="41"/>
  <c r="B366" i="41"/>
  <c r="B367" i="41"/>
  <c r="B368" i="41"/>
  <c r="B369" i="41"/>
  <c r="B370" i="41"/>
  <c r="B349" i="41"/>
  <c r="B350" i="41"/>
  <c r="B351" i="41"/>
  <c r="B352" i="41"/>
  <c r="B353" i="41"/>
  <c r="B354" i="41"/>
  <c r="B355" i="41"/>
  <c r="B356" i="41"/>
  <c r="B357" i="41"/>
  <c r="B358" i="41"/>
  <c r="B359" i="41"/>
  <c r="B360" i="41"/>
  <c r="B361" i="41"/>
  <c r="B362" i="41"/>
  <c r="B363" i="41"/>
  <c r="B364" i="41"/>
  <c r="B344" i="41"/>
  <c r="B345" i="41"/>
  <c r="B346" i="41"/>
  <c r="B347" i="41"/>
  <c r="B348" i="41"/>
  <c r="B343" i="41"/>
  <c r="B342" i="41"/>
  <c r="B341" i="41"/>
  <c r="B340" i="41"/>
  <c r="B339" i="41"/>
  <c r="B335" i="41"/>
  <c r="B334" i="41"/>
  <c r="B333" i="41"/>
  <c r="B332" i="41"/>
  <c r="B331" i="41"/>
  <c r="B330" i="41"/>
  <c r="B329" i="41"/>
  <c r="B328" i="41"/>
  <c r="B327" i="41"/>
  <c r="B326" i="41"/>
  <c r="B325" i="41"/>
  <c r="B324" i="41"/>
  <c r="B323" i="41"/>
  <c r="B322" i="41"/>
  <c r="B321" i="41"/>
  <c r="B320" i="41"/>
  <c r="B319" i="41"/>
  <c r="B318" i="41"/>
  <c r="B317" i="41"/>
  <c r="B316" i="41"/>
  <c r="B315" i="41"/>
  <c r="B314" i="41"/>
  <c r="B313" i="41"/>
  <c r="B312" i="41"/>
  <c r="B311" i="41"/>
  <c r="B310" i="41"/>
  <c r="B309" i="41"/>
  <c r="B308" i="41"/>
  <c r="B307" i="41"/>
  <c r="B306" i="41"/>
  <c r="B305" i="41"/>
  <c r="B304" i="41"/>
  <c r="B303" i="41"/>
  <c r="B302" i="41"/>
  <c r="B301" i="41"/>
  <c r="B300" i="41"/>
  <c r="B299" i="41"/>
  <c r="B298" i="41"/>
  <c r="B297" i="41"/>
  <c r="B296" i="41"/>
  <c r="B295" i="41"/>
  <c r="B294" i="41"/>
  <c r="B293" i="41"/>
  <c r="B292" i="41"/>
  <c r="B291" i="41"/>
  <c r="B290" i="41"/>
  <c r="B289" i="41"/>
  <c r="B288" i="41"/>
  <c r="B287" i="41"/>
  <c r="B286" i="41"/>
  <c r="B285" i="41"/>
  <c r="B284" i="41"/>
  <c r="B283" i="41"/>
  <c r="B282" i="41"/>
  <c r="B281" i="41"/>
  <c r="B280" i="41"/>
  <c r="B279" i="41"/>
  <c r="B278" i="41"/>
  <c r="B277" i="41"/>
  <c r="B276" i="41"/>
  <c r="B275" i="41"/>
  <c r="B274" i="41"/>
  <c r="B273" i="41"/>
  <c r="B272" i="41"/>
  <c r="B271" i="41"/>
  <c r="B270" i="41"/>
  <c r="B269" i="41"/>
  <c r="B268" i="41"/>
  <c r="B267" i="41"/>
  <c r="B266" i="41"/>
  <c r="B265" i="41"/>
  <c r="B264" i="41"/>
  <c r="B263" i="41"/>
  <c r="B262" i="41"/>
  <c r="B261" i="41"/>
  <c r="B260" i="41"/>
  <c r="B259" i="41"/>
  <c r="B258" i="41"/>
  <c r="B257" i="41"/>
  <c r="B256" i="41"/>
  <c r="B255" i="41"/>
  <c r="B254" i="41"/>
  <c r="B253" i="41"/>
  <c r="B252" i="41"/>
  <c r="B251" i="41"/>
  <c r="B249" i="41"/>
  <c r="B248" i="41"/>
  <c r="B246" i="41"/>
  <c r="B247" i="41"/>
  <c r="B245" i="41"/>
  <c r="B244" i="41"/>
  <c r="B243" i="41"/>
  <c r="B242" i="41"/>
  <c r="B241" i="41"/>
  <c r="B240" i="41"/>
  <c r="B239" i="41"/>
  <c r="B238" i="41"/>
  <c r="B237" i="41"/>
  <c r="B236" i="41"/>
  <c r="B235" i="41"/>
  <c r="B234" i="41"/>
  <c r="B233" i="41"/>
  <c r="B232" i="41"/>
  <c r="B231" i="41"/>
  <c r="B230" i="41"/>
  <c r="B229" i="41"/>
  <c r="B228" i="41"/>
  <c r="B227" i="41"/>
  <c r="B226" i="41"/>
  <c r="B225" i="41"/>
  <c r="B224" i="41"/>
  <c r="B223" i="41"/>
  <c r="B222" i="41"/>
  <c r="B221" i="41"/>
  <c r="B220" i="41"/>
  <c r="B219" i="41"/>
  <c r="B218" i="41"/>
  <c r="B217" i="41"/>
  <c r="B216" i="41"/>
  <c r="B215" i="41"/>
  <c r="B214" i="41"/>
  <c r="B213" i="41"/>
  <c r="B212" i="41"/>
  <c r="B81" i="41" l="1"/>
  <c r="B209" i="41" l="1"/>
  <c r="B210" i="41"/>
  <c r="B200" i="41"/>
  <c r="B201" i="41"/>
  <c r="B202" i="41"/>
  <c r="B203" i="41"/>
  <c r="B204" i="41"/>
  <c r="B205" i="41"/>
  <c r="B206" i="41"/>
  <c r="B193" i="41"/>
  <c r="B194" i="41"/>
  <c r="B195" i="41"/>
  <c r="B196" i="41"/>
  <c r="B197" i="41"/>
  <c r="B198" i="41"/>
  <c r="B199" i="41"/>
  <c r="B192" i="41"/>
  <c r="B184" i="41"/>
  <c r="B185" i="41"/>
  <c r="B186" i="41"/>
  <c r="B187" i="41"/>
  <c r="B188" i="41"/>
  <c r="B189" i="41"/>
  <c r="B190" i="41"/>
  <c r="B191" i="41"/>
  <c r="B174" i="41"/>
  <c r="B175" i="41"/>
  <c r="B176" i="41"/>
  <c r="B177" i="41"/>
  <c r="B178" i="41"/>
  <c r="B179" i="41"/>
  <c r="B180" i="41"/>
  <c r="B181" i="41"/>
  <c r="B182" i="41"/>
  <c r="B183" i="41"/>
  <c r="B168" i="41"/>
  <c r="B169" i="41"/>
  <c r="B170" i="41"/>
  <c r="B171" i="41"/>
  <c r="B172" i="41"/>
  <c r="B173" i="41"/>
  <c r="B164" i="41"/>
  <c r="B165" i="41"/>
  <c r="B166" i="41"/>
  <c r="B167" i="41"/>
  <c r="B156" i="41"/>
  <c r="B157" i="41"/>
  <c r="B158" i="41"/>
  <c r="B159" i="41"/>
  <c r="B160" i="41"/>
  <c r="B161" i="41"/>
  <c r="B162" i="41"/>
  <c r="B163" i="41"/>
  <c r="B144" i="41"/>
  <c r="B145" i="41"/>
  <c r="B146" i="41"/>
  <c r="B147" i="41"/>
  <c r="B148" i="41"/>
  <c r="B149" i="41"/>
  <c r="B150" i="41"/>
  <c r="B151" i="41"/>
  <c r="B152" i="41"/>
  <c r="B153" i="41"/>
  <c r="B154" i="41"/>
  <c r="B155" i="41"/>
  <c r="B131" i="41"/>
  <c r="B132" i="41"/>
  <c r="B133" i="41"/>
  <c r="B134" i="41"/>
  <c r="B135" i="41"/>
  <c r="B136" i="41"/>
  <c r="B137" i="41"/>
  <c r="B138" i="41"/>
  <c r="B139" i="41"/>
  <c r="B140" i="41"/>
  <c r="B141" i="41"/>
  <c r="B142" i="41"/>
  <c r="B143" i="41"/>
  <c r="B114" i="41"/>
  <c r="B115" i="41"/>
  <c r="B116" i="41"/>
  <c r="B117" i="41"/>
  <c r="B118" i="41"/>
  <c r="B119" i="41"/>
  <c r="B120" i="41"/>
  <c r="B121" i="41"/>
  <c r="B122" i="41"/>
  <c r="B123" i="41"/>
  <c r="B124" i="41"/>
  <c r="B125" i="41"/>
  <c r="B126" i="41"/>
  <c r="B127" i="41"/>
  <c r="B128" i="41"/>
  <c r="B129" i="41"/>
  <c r="B130" i="41"/>
  <c r="B107" i="41"/>
  <c r="B108" i="41"/>
  <c r="B109" i="41"/>
  <c r="B110" i="41"/>
  <c r="B111" i="41"/>
  <c r="B112" i="41"/>
  <c r="B113" i="41"/>
  <c r="B96" i="41"/>
  <c r="B97" i="41"/>
  <c r="B98" i="41"/>
  <c r="B99" i="41"/>
  <c r="B100" i="41"/>
  <c r="B101" i="41"/>
  <c r="B102" i="41"/>
  <c r="B103" i="41"/>
  <c r="B104" i="41"/>
  <c r="B105" i="41"/>
  <c r="B106" i="41"/>
  <c r="B95" i="41"/>
  <c r="B84" i="41"/>
  <c r="B85" i="41"/>
  <c r="B86" i="41"/>
  <c r="B87" i="41"/>
  <c r="B88" i="41"/>
  <c r="B89" i="41"/>
  <c r="B90" i="41"/>
  <c r="B91" i="41"/>
  <c r="B92" i="41"/>
  <c r="B93" i="41"/>
  <c r="B94" i="41"/>
  <c r="B83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2" i="41"/>
  <c r="B58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21" i="41"/>
  <c r="B2" i="41"/>
  <c r="B3" i="41"/>
  <c r="B4" i="41"/>
  <c r="B5" i="41"/>
  <c r="B6" i="41"/>
  <c r="B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1" i="30" l="1"/>
  <c r="B2" i="30" s="1"/>
  <c r="B29" i="30"/>
  <c r="B28" i="30"/>
  <c r="B26" i="30" l="1"/>
  <c r="B25" i="30"/>
  <c r="B24" i="30"/>
  <c r="B23" i="30"/>
  <c r="B21" i="30"/>
  <c r="B13" i="30"/>
  <c r="B19" i="30"/>
  <c r="B20" i="30"/>
  <c r="B12" i="30"/>
  <c r="B16" i="30" l="1"/>
  <c r="B15" i="30"/>
  <c r="B8" i="30"/>
  <c r="B7" i="30"/>
  <c r="B18" i="30"/>
  <c r="B11" i="30"/>
  <c r="B6" i="30"/>
  <c r="B9" i="30"/>
  <c r="B5" i="30"/>
  <c r="B17" i="30"/>
  <c r="B10" i="30"/>
</calcChain>
</file>

<file path=xl/sharedStrings.xml><?xml version="1.0" encoding="utf-8"?>
<sst xmlns="http://schemas.openxmlformats.org/spreadsheetml/2006/main" count="2066" uniqueCount="1288">
  <si>
    <t xml:space="preserve"> PV-T022</t>
  </si>
  <si>
    <t xml:space="preserve"> PV-T081</t>
  </si>
  <si>
    <t xml:space="preserve"> PV-T021/1</t>
  </si>
  <si>
    <t xml:space="preserve"> PV-T011</t>
  </si>
  <si>
    <t xml:space="preserve"> PV-T016</t>
  </si>
  <si>
    <t xml:space="preserve"> PV-T062</t>
  </si>
  <si>
    <t>PV-T003</t>
  </si>
  <si>
    <t xml:space="preserve"> PV-T023</t>
  </si>
  <si>
    <t xml:space="preserve"> PV-T030</t>
  </si>
  <si>
    <t>Кабель для ip камер с BNC</t>
  </si>
  <si>
    <t>Кабель для ip камер без BNC</t>
  </si>
  <si>
    <r>
      <t> </t>
    </r>
    <r>
      <rPr>
        <b/>
        <i/>
        <sz val="15.95"/>
        <rFont val="Times New Roman"/>
        <family val="1"/>
        <charset val="204"/>
      </rPr>
      <t>e-mail: amon.chel@mail.ru</t>
    </r>
  </si>
  <si>
    <t>http://amon174.ru/</t>
  </si>
  <si>
    <t>                                               +7 (351) 220-30-20</t>
  </si>
  <si>
    <t>Каталог товаров</t>
  </si>
  <si>
    <t xml:space="preserve"> PV-T092</t>
  </si>
  <si>
    <t xml:space="preserve"> PV-T002
</t>
  </si>
  <si>
    <t>PV-T021</t>
  </si>
  <si>
    <t>Коэффициент</t>
  </si>
  <si>
    <t>Курс доллара ЦБ</t>
  </si>
  <si>
    <t>Объектив 3,6mm ip</t>
  </si>
  <si>
    <t>Объектив 2,8-12mm  ip</t>
  </si>
  <si>
    <t>Матрица 1,3мр Звук</t>
  </si>
  <si>
    <t>Матрица 1,3мр Без звука</t>
  </si>
  <si>
    <t>Матрица 2мр Звук</t>
  </si>
  <si>
    <t>Матрица 2мр Без звука</t>
  </si>
  <si>
    <t>Корпус уличный</t>
  </si>
  <si>
    <t>Корпус внутренний</t>
  </si>
  <si>
    <t>Курс долара поставщика</t>
  </si>
  <si>
    <t xml:space="preserve"> PV-T085</t>
  </si>
  <si>
    <t xml:space="preserve"> PV-T025</t>
  </si>
  <si>
    <t>Извещатели охранные</t>
  </si>
  <si>
    <t>Извещатель акустический Астра-612 звуковой поверхностный, дальность 6м.</t>
  </si>
  <si>
    <t>Извещатель акустический Астра-С звуковой поверхностный, дальность 6м.</t>
  </si>
  <si>
    <t>Извещатель акустический Стекло-3 охранный поверхностный звуковой.</t>
  </si>
  <si>
    <t>Извещатель ИК Colt PI  объемный охранный, защита от животных до 27 кг.</t>
  </si>
  <si>
    <t>Извещатель ИК Астра-512 пассивный, объемный, 10м, 90 град, микропроцессор, 4-площадочный PIR-детекто</t>
  </si>
  <si>
    <t>Извещатель ИК Астра-7 исп. А пассивный, объемный, потолочный.</t>
  </si>
  <si>
    <t>Извещатель ИК Астра-9 пассивный, объемный, 10м, 90 град.</t>
  </si>
  <si>
    <t>Извещатель ИК Икар-5А объемный, охранный.</t>
  </si>
  <si>
    <t>Извещатель магнитоконтактный ИО 102-26 исп.00 охранный, точечный.</t>
  </si>
  <si>
    <t>Извещатель магнитоконтактный ИО 102-26 исп.01 охранный точечный.</t>
  </si>
  <si>
    <t>Извещатель магнитоконтактный ИО 102-26 исп.02 охранный, точечный.</t>
  </si>
  <si>
    <t>Извещатель совмещённый Астра-8 ИК+звук</t>
  </si>
  <si>
    <t>цена вопс</t>
  </si>
  <si>
    <t>Извещатель акустический Астра-531 АК, звуковой поверхностный, настенный, потолочный.</t>
  </si>
  <si>
    <t>Извещатель магнитоконтактный ИО 102-26 исп.04 охранный точечный.</t>
  </si>
  <si>
    <t xml:space="preserve">Извещатель магнитоконтактный ИО 102-29 "ЭСТЕТ-СЕЙФ" </t>
  </si>
  <si>
    <t>Цена</t>
  </si>
  <si>
    <t>Извещатель дымовой ИП 212-142 пожарный, автономный</t>
  </si>
  <si>
    <t>Извещатели пожарные</t>
  </si>
  <si>
    <t>Извещатель дымовой ИП 212-45 пожарный (база с креплением в подвесной потолок)</t>
  </si>
  <si>
    <t>Извещатель дымовой ИП 212-58/ЕСО1003  пожарный.</t>
  </si>
  <si>
    <t>Извещатель ручной ИПР-513-3М</t>
  </si>
  <si>
    <t>Световой индикатор Призма-100</t>
  </si>
  <si>
    <t>СЗУ Астра-10 исп.3.</t>
  </si>
  <si>
    <t>СЗУ Гром-12К исп.3 (уличн.)</t>
  </si>
  <si>
    <t>СЗУ Гром-12КП</t>
  </si>
  <si>
    <t>Сирена AL-P1 (12В)</t>
  </si>
  <si>
    <t>Сирена МАЯК 12-3М2</t>
  </si>
  <si>
    <t>Сирена МАЯК-24-3М1 (105 дБ)</t>
  </si>
  <si>
    <t>Сирена ОПОП 2-35</t>
  </si>
  <si>
    <t>Сирена ПКИ-3 "Иволга-220</t>
  </si>
  <si>
    <t>Сирена Флейта-12В исп.2 (уличная)</t>
  </si>
  <si>
    <t>Табло "Автоматика включена" 12В (Омск).</t>
  </si>
  <si>
    <t>Табло "Автоматика включена" 24В (Омск).</t>
  </si>
  <si>
    <t>Табло "Автоматика отключена" 12В (Омск).</t>
  </si>
  <si>
    <t>Табло "Автоматика отключена" 12В уличн.</t>
  </si>
  <si>
    <t>Табло "Автоматика отключена" 24В (Омск).</t>
  </si>
  <si>
    <t>Табло "Автоматика отключена" 24В уличн.</t>
  </si>
  <si>
    <t>Табло "Аэрозоль! Не входи!" 12В (Омск).</t>
  </si>
  <si>
    <t>Табло "Аэрозоль! Уходи." 12В (Омск).</t>
  </si>
  <si>
    <t>Табло "Аэрозоль! Уходи." 24В (Омск)</t>
  </si>
  <si>
    <t>Табло "Выход" 12В (Молния) ЛАЙТ.</t>
  </si>
  <si>
    <t>Табло "Выход" 12В (Молния).</t>
  </si>
  <si>
    <t>Табло "Выход" 12В (Омск).</t>
  </si>
  <si>
    <t>Табло "Выход" 12В (Техно-12С).</t>
  </si>
  <si>
    <t>Табло "Выход" 220В с РИП (Молния).</t>
  </si>
  <si>
    <t>Табло "Выход" 24-3 с сиреной (Молния).</t>
  </si>
  <si>
    <t>Табло "Выход" 24В (Омск).</t>
  </si>
  <si>
    <t>Табло "Выход" Заря -12 (уличн. -30 до +55) Омск</t>
  </si>
  <si>
    <t>Табло "Выход" ОПОП 1-8М 12В</t>
  </si>
  <si>
    <t>Табло "Выход/Стрелка влево" 24В Молния</t>
  </si>
  <si>
    <t>Табло "Выход/Стрелка влево" Люкс-12</t>
  </si>
  <si>
    <t>Табло "Выход/Стрелка вправо" 12В (Омск)</t>
  </si>
  <si>
    <t>Табло "Выход/Стрелка вправо" Люкс-12</t>
  </si>
  <si>
    <t>Табло "Газ не входи" 12В (Омск).</t>
  </si>
  <si>
    <t>Табло "Газ не входи" 12В (улич).</t>
  </si>
  <si>
    <t>Табло "Газ не входи" 24В (Молния).</t>
  </si>
  <si>
    <t>Табло "Газ не входи" 24В (Омск).</t>
  </si>
  <si>
    <t>Табло "Газ Уходи" 12В (Омск).</t>
  </si>
  <si>
    <t>Табло "Газ Уходи" 12В (Улич.).</t>
  </si>
  <si>
    <t>Табло "Газ Уходи" 24В (Омск).</t>
  </si>
  <si>
    <t>Табло "Газ Уходи" 24В (Улич.).</t>
  </si>
  <si>
    <t>Табло "Излучение" 24В (Омск).</t>
  </si>
  <si>
    <t>Табло "Пожар Не входи" 12В (Омск).</t>
  </si>
  <si>
    <t>Табло "Пожар Не входи" 24В (Омск).</t>
  </si>
  <si>
    <t>Табло "Пожар Уходи" 12В (Омск).</t>
  </si>
  <si>
    <t>Табло "Пожар Уходи" 24В (Омск).</t>
  </si>
  <si>
    <t>Табло "Пожар" 12В (Кристалл-12).</t>
  </si>
  <si>
    <t>Табло "Пожар" 12В (Омск).</t>
  </si>
  <si>
    <t>Табло "Пожар" 12В улич.</t>
  </si>
  <si>
    <t>Табло "Пожар" 24В (Кристалл-24).</t>
  </si>
  <si>
    <t>Табло "Пожарная насосная" 24в.</t>
  </si>
  <si>
    <t>Табло "Пожарный кран" 12В</t>
  </si>
  <si>
    <t>Табло "Порошок Не входи" 12В (Омск).</t>
  </si>
  <si>
    <t>Табло "Порошок Не входи" 24В (Омск).</t>
  </si>
  <si>
    <t>Табло "Порошок Уходи" 12В (Омск).</t>
  </si>
  <si>
    <t>Табло "Порошок Уходи" 24В (Омск).</t>
  </si>
  <si>
    <t>Табло "Порошок! Не входи" Кристал 24НИ</t>
  </si>
  <si>
    <t>Табло "Станция пожаротушения" 24В (Омск).</t>
  </si>
  <si>
    <t>Табло "Стрелка влево-вправо" 24В (Омск).</t>
  </si>
  <si>
    <t>Табло "Стрелка вправо" 220В с РИП (Молния).</t>
  </si>
  <si>
    <t>Табло "Стрелка" 12В (Омск).</t>
  </si>
  <si>
    <t>Табло "Стрелка" 24В (Омск).</t>
  </si>
  <si>
    <t>Табло "Стрелка" двухстороннее 12В потолоч.(Омск).</t>
  </si>
  <si>
    <t>Табло "Стрелка" двухстороннее 24В потолоч.(Омск).</t>
  </si>
  <si>
    <t>Табло "Стрелка" ЛЮКС-24В (двухстороннее, потолочное), шт.</t>
  </si>
  <si>
    <t>Табло "Уходи" 12В (Омск)</t>
  </si>
  <si>
    <t>Табло "Человек влево в дверь." 12В (Люкс-12).</t>
  </si>
  <si>
    <t>Табло "Человек вправо в дверь." 12В (Люкс-12).</t>
  </si>
  <si>
    <t>Интегрированная система "Орион"</t>
  </si>
  <si>
    <t>Рупор прибор речевого оповещения.</t>
  </si>
  <si>
    <t>С2000-АР1 исп.04</t>
  </si>
  <si>
    <t>С2000-ИК (исп.04)</t>
  </si>
  <si>
    <t>С2000-ИК исп.03 Охранный объемный оптико-электронный адресный извещатель</t>
  </si>
  <si>
    <t>С2000-ИП-ПА Извещатель пожарный тепловой адресный</t>
  </si>
  <si>
    <t xml:space="preserve">С2000-СП4/24 Адресный блок управления </t>
  </si>
  <si>
    <t>Шкаф ШКП-75</t>
  </si>
  <si>
    <t>Приемо-контрольные приборы</t>
  </si>
  <si>
    <t>Световые оповещатели</t>
  </si>
  <si>
    <t>Речевые оповещатели</t>
  </si>
  <si>
    <t>Громкоговоритель АС-2-4</t>
  </si>
  <si>
    <t>ОРФЕЙ блок речевого оповещения  исп.2 (с АКБ).</t>
  </si>
  <si>
    <t>Соната-3 (8 Ом) модуль акустический, настенный</t>
  </si>
  <si>
    <t>Соната-3 исп.2 (8 Ом) модуль акустический, потолочный</t>
  </si>
  <si>
    <t>Соната-К-Л-Д</t>
  </si>
  <si>
    <t>На главную</t>
  </si>
  <si>
    <t>УК-ВК (исп. 01).</t>
  </si>
  <si>
    <t>УК-ВК (исп. 02).</t>
  </si>
  <si>
    <t>УК-ВК (исп. 03).</t>
  </si>
  <si>
    <t>УК-ВК (исп. 04).</t>
  </si>
  <si>
    <t>УК-ВК (исп. 05).</t>
  </si>
  <si>
    <t>Извещатель охранный ST-100</t>
  </si>
  <si>
    <t>Извещатель охранный ST-101</t>
  </si>
  <si>
    <t>Извещатель охранный ST-102</t>
  </si>
  <si>
    <t>Громкоговоритель АС-2-1</t>
  </si>
  <si>
    <t>Громкоговоритель АС-2-2</t>
  </si>
  <si>
    <t>Громкоговоритель АС-3-4</t>
  </si>
  <si>
    <t>ОРФЕЙ блок речевого оповещения исп.2 (с АКБ)</t>
  </si>
  <si>
    <t>ОРФЕЙ громкоговоритель настенный (исп.1)</t>
  </si>
  <si>
    <t>ОРФЕЙ громкоговоритель потолочный (исп.1)</t>
  </si>
  <si>
    <t>РОКОТ оповещатель речевой</t>
  </si>
  <si>
    <t>РОКОТ-2 (Речевой опов.)</t>
  </si>
  <si>
    <t>РОКОТ-3 прибор управления с акустической системой</t>
  </si>
  <si>
    <t>РОКОТ-4</t>
  </si>
  <si>
    <t>Рупор исп.01 Прибор речевого оповещения</t>
  </si>
  <si>
    <t>Соната-3-Л (8 Ом)</t>
  </si>
  <si>
    <t>Соната-К блок речевого оповещения</t>
  </si>
  <si>
    <t>Соната-М Речевой оповещатель</t>
  </si>
  <si>
    <t>Соната-У Активный речевой оповещатель</t>
  </si>
  <si>
    <t>Извещатель акустический Астра-531 АК, звуковой поверхностный, настенный, потолочный</t>
  </si>
  <si>
    <t>Извещатель акустический Стекло-3 охранный поверхностный звуковой</t>
  </si>
  <si>
    <t>Извещатель вибрационный Шорох 2-10 охранный</t>
  </si>
  <si>
    <t>Извещатель вибрационный Шорох-2 охранный поверхностный</t>
  </si>
  <si>
    <t>Извещатель ИК Colt PI объемный охранный, защита от животных до 27 кг.</t>
  </si>
  <si>
    <t>Извещатель ИК Астра-5 исп. А пассивный, объемный</t>
  </si>
  <si>
    <t>Извещатель ИК Астра-512 пассивный, объемный</t>
  </si>
  <si>
    <t>Извещатель ИК Астра-7 исп. А пассивный, объемный, потолочный</t>
  </si>
  <si>
    <t>Извещатель ИК Икар-5А объемный, охранный</t>
  </si>
  <si>
    <t>Извещатель ИК Фотон-10 объёмный, охранный</t>
  </si>
  <si>
    <t>Извещатель ИК ФОТОН-12 объемный, охранный</t>
  </si>
  <si>
    <t>Извещатель ИК ФОТОН-15Б охранный</t>
  </si>
  <si>
    <t>Извещатель ИК ФОТОН-9 объемный, охранный</t>
  </si>
  <si>
    <t>Извещатель ИК ФОТОН-Ш объемный, охранный , "штора"</t>
  </si>
  <si>
    <t>Извещатель магнитоконтактный ИО 102-14 охранный, точечный</t>
  </si>
  <si>
    <t>Извещатель магнитоконтактный ИО 102-15/1 охранный, точечный,врезной</t>
  </si>
  <si>
    <t>Извещатель магнитоконтактный ИО 102-16/2 охранный, точечный</t>
  </si>
  <si>
    <t>Извещатель магнитоконтактный ИО 102-2 (СМК-1) охранный точечный</t>
  </si>
  <si>
    <t>Извещатель магнитоконтактный ИО 102-20/А2М охранный</t>
  </si>
  <si>
    <t>Извещатель магнитоконтактный ИО 102-26 исп.00 охранный, точечный</t>
  </si>
  <si>
    <t>Извещатель магнитоконтактный ИО 102-26 исп.01 охранный точечный</t>
  </si>
  <si>
    <t>Извещатель магнитоконтактный ИО 102-26 исп.02 охранный, точечный</t>
  </si>
  <si>
    <t>Извещатель магнитоконтактный ИО 102-26 исп.04 охранный точечный</t>
  </si>
  <si>
    <t>Извещатель магнитоконтактный ИО 102-29 "ЭСТЕТ-СЕЙФ"</t>
  </si>
  <si>
    <t>Извещатель магнитоконтактный ИО 102-4 охранный, точечный</t>
  </si>
  <si>
    <t>Извещатель магнитоконтактный ИО 102-5 охранный точечный</t>
  </si>
  <si>
    <t>Извещатель радиоволновый Аргус-2 охранный, объемный</t>
  </si>
  <si>
    <t>Извещатель совмещённый Астра-621 ИК+Ак.</t>
  </si>
  <si>
    <t>УК-ВК (исп. 01)</t>
  </si>
  <si>
    <t>УК-ВК (исп. 02)</t>
  </si>
  <si>
    <t>УК-ВК (исп. 03)</t>
  </si>
  <si>
    <t>УК-ВК (исп. 04)</t>
  </si>
  <si>
    <t>УК-ВК (исп. 05)</t>
  </si>
  <si>
    <t>Извещатель дымовой ИП 212-117 пожарный</t>
  </si>
  <si>
    <t>Извещатель дымовой ИП 212-141 пожарный</t>
  </si>
  <si>
    <t>Извещатель дымовой ИП 212-141М</t>
  </si>
  <si>
    <t>Извещатель дымовой ИП 212-34А (ДИП-34А) пожарный</t>
  </si>
  <si>
    <t>Извещатель дымовой ИП 212-3СМ (ДИП-3СМ) пожарный</t>
  </si>
  <si>
    <t>Извещатель дымовой ИП 212-3СУ (ДИП-3СУ) пожарный</t>
  </si>
  <si>
    <t>Извещатель дымовой ИП 212-41М пожарный (база с креплением в подвесной потолок)</t>
  </si>
  <si>
    <t>Извещатель дымовой ИП 212-41М пожарный</t>
  </si>
  <si>
    <t>Извещатель дымовой ИП 212-45 пожарный</t>
  </si>
  <si>
    <t>Извещатель дымовой ИП 212-50М пожарный, автономный</t>
  </si>
  <si>
    <t>Извещатель дымовой ИП 212-50М2 (автономный)</t>
  </si>
  <si>
    <t>Извещатель дымовой ИП 212-58/ЕСО1003 пожарный</t>
  </si>
  <si>
    <t>Извещатель дымовой ИП 212-88Х пожарный, автономный</t>
  </si>
  <si>
    <t>Извещатель линейный ИПДЛ-52СМ (ИП212-52СМ, 8-80м.)</t>
  </si>
  <si>
    <t>Извещатель пламени Пульсар 1-01Н с кронштейном</t>
  </si>
  <si>
    <t>Извещатель пламени Спектрон-201</t>
  </si>
  <si>
    <t>Извещатель пламени Спектрон-401</t>
  </si>
  <si>
    <t>Извещатель ручной ИПР-3СУ пожарный</t>
  </si>
  <si>
    <t>Извещатель ручной ИПР-513-10 пожарный</t>
  </si>
  <si>
    <t>Извещатель ручной ИПР-55 пожарный</t>
  </si>
  <si>
    <t>Извещатель тепловой ИП101-1А-A1</t>
  </si>
  <si>
    <t>Извещатель тепловой ИП101-3А-А3R (макс.дифференц)</t>
  </si>
  <si>
    <t>Светильник аварийный SKAT LT-2330 LED светодиодный</t>
  </si>
  <si>
    <t>Световой оповещатель МАЯК-12-С</t>
  </si>
  <si>
    <t>Световой оповещатель МАЯК-220-С</t>
  </si>
  <si>
    <t>Световой оповещатель СОЛО/ИВА (12В) красн. (2х пров.)</t>
  </si>
  <si>
    <t>СЗУ Астра-10 исп.3</t>
  </si>
  <si>
    <t>СЗУ МАЯК-12К</t>
  </si>
  <si>
    <t>СЗУ Маяк-12КП</t>
  </si>
  <si>
    <t>СЗУ МАЯК-12КПМ</t>
  </si>
  <si>
    <t>СЗУ МАЯК-24КП (24В,пласт.)</t>
  </si>
  <si>
    <t>Сирена АС-10 (12В)</t>
  </si>
  <si>
    <t>Сирена МАЯК 12-3М1</t>
  </si>
  <si>
    <t>Сирена МАЯК-24-3М (24в)</t>
  </si>
  <si>
    <t>Сирена Свирель (12в)</t>
  </si>
  <si>
    <t>Сирена Свирель (24в)</t>
  </si>
  <si>
    <t>Сирена Тон-1С (24В)</t>
  </si>
  <si>
    <t>Табло "Автоматика включена" 12В (Омск)</t>
  </si>
  <si>
    <t>Табло "Автоматика включена" 24В (Омск)</t>
  </si>
  <si>
    <t>Табло "Автоматика отключена" 12В (Омск)</t>
  </si>
  <si>
    <t>Табло "Автоматика отключена" 12В уличн</t>
  </si>
  <si>
    <t>Табло "Автоматика отключена" 24В (Омск)</t>
  </si>
  <si>
    <t>Табло "Автоматика отключена" 24В уличн</t>
  </si>
  <si>
    <t>Табло "Аэрозоль! Не входи!" 12В (Омск)</t>
  </si>
  <si>
    <t>Табло "Аэрозоль! Уходи." 12В (Омск)</t>
  </si>
  <si>
    <t>Табло "Выход" 12В (Молния) ЛАЙТ</t>
  </si>
  <si>
    <t>Табло "Выход" 12В (Молния)</t>
  </si>
  <si>
    <t>Табло "Выход" 12В (Омск)</t>
  </si>
  <si>
    <t>Табло "Выход" 12В (Техно-12С)</t>
  </si>
  <si>
    <t>Табло "Выход" 220В с РИП (Молния)</t>
  </si>
  <si>
    <t>Табло "Выход" 24-3 с сиреной (Молния)</t>
  </si>
  <si>
    <t>Табло "Выход" 24В (Омск)</t>
  </si>
  <si>
    <t>Табло "Газ не входи" 12В (Омск)</t>
  </si>
  <si>
    <t>Табло "Газ не входи" 12В (улич)</t>
  </si>
  <si>
    <t>Табло "Газ не входи" 24В (Молния)</t>
  </si>
  <si>
    <t>Табло "Газ не входи" 24В (Омск)</t>
  </si>
  <si>
    <t>Табло "Газ Уходи" 12В (Омск)</t>
  </si>
  <si>
    <t>Табло "Газ Уходи" 12В (Улич.)</t>
  </si>
  <si>
    <t>Табло "Газ Уходи" 24В (Омск)</t>
  </si>
  <si>
    <t>Табло "Газ Уходи" 24В (Улич.)</t>
  </si>
  <si>
    <t>Табло "Излучение" 24В (Омск)</t>
  </si>
  <si>
    <t>Табло "Пожар Не входи" 12В (Омск)</t>
  </si>
  <si>
    <t>Табло "Пожар Не входи" 24В (Омск)</t>
  </si>
  <si>
    <t>Табло "Пожар Уходи" 12В (Омск)</t>
  </si>
  <si>
    <t>Табло "Пожар Уходи" 24В (Омск)</t>
  </si>
  <si>
    <t>Табло "Пожар" 12В (Кристалл-12)</t>
  </si>
  <si>
    <t>Табло "Пожар" 12В (Омск)</t>
  </si>
  <si>
    <t>Табло "Пожар" 12В улич</t>
  </si>
  <si>
    <t>Табло "Пожар" 24В (Кристалл-24)</t>
  </si>
  <si>
    <t>Табло "Пожарная насосная" 24в</t>
  </si>
  <si>
    <t>Табло "Порошок Не входи" 12В (Омск)</t>
  </si>
  <si>
    <t>Табло "Порошок Не входи" 24В (Омск)</t>
  </si>
  <si>
    <t>Табло "Порошок Уходи" 12В (Омск)</t>
  </si>
  <si>
    <t>Табло "Порошок Уходи" 24В (Омск)</t>
  </si>
  <si>
    <t>Табло "Станция пожаротушения" 24В (Омск)</t>
  </si>
  <si>
    <t>Табло "Стрелка влево-вправо" 24В (Омск)</t>
  </si>
  <si>
    <t>Табло "Стрелка вправо" 220В с РИП (Молния)</t>
  </si>
  <si>
    <t>Табло "Стрелка" 12В (Омск)</t>
  </si>
  <si>
    <t>Табло "Стрелка" 24В (Омск)</t>
  </si>
  <si>
    <t>Табло "Стрелка" двухстороннее 12В потолоч.(Омск)</t>
  </si>
  <si>
    <t>Табло "Стрелка" двухстороннее 24В потолоч.(Омск)</t>
  </si>
  <si>
    <t>Табло "Стрелка" ЛЮКС-24В (двухстороннее, потолочное)</t>
  </si>
  <si>
    <t>Табло "Человек влево в дверь." 12В (Люкс-12)</t>
  </si>
  <si>
    <t>Табло "Человек вправо в дверь." 12В (Люкс-12)</t>
  </si>
  <si>
    <t>БРИЗ блок разветвительно-изолирующий ( для контроллера "С2000-КДЛ")</t>
  </si>
  <si>
    <t>ПИ-ГР Преобразователь интерфейсов RS-232-RS-485</t>
  </si>
  <si>
    <t>Рупор прибор речевого оповещения</t>
  </si>
  <si>
    <t>С2000-2 контроллер доступа</t>
  </si>
  <si>
    <t>С2000-4 ПКП</t>
  </si>
  <si>
    <t>С2000-Ethernet (преобразователь интерфейса)</t>
  </si>
  <si>
    <t>С2000-proxy H считыватель проксимити</t>
  </si>
  <si>
    <t>С2000-Proxy, считыв. проксимити карты</t>
  </si>
  <si>
    <t>С2000-USB Преобразователь интерфейса</t>
  </si>
  <si>
    <t>С2000-АСПТ прибор управления</t>
  </si>
  <si>
    <t>С2000-БИ SMD блок индикации</t>
  </si>
  <si>
    <t>С2000-БКИ блок контроля и индикации</t>
  </si>
  <si>
    <t>С2000-ИК исп.02 охранный адресный извещатель</t>
  </si>
  <si>
    <t>С2000-ИТ информатор телефонный</t>
  </si>
  <si>
    <t>С2000-К клавиатура</t>
  </si>
  <si>
    <t>С2000-КДЛ контроллер двухпроводной линии связи</t>
  </si>
  <si>
    <t>С2000-КПБ контрольно-пусковой блок</t>
  </si>
  <si>
    <t>С2000-М пульт контроля и управления</t>
  </si>
  <si>
    <t>С2000-ПИ преобразователь интерфейса RS-232 RS-485</t>
  </si>
  <si>
    <t>С2000-ПТ блок индикации и управления</t>
  </si>
  <si>
    <t>С2000-СМК извещатель охранный,магнитоконтактный,адресный</t>
  </si>
  <si>
    <t>С2000-СМК-ЭСТЕТ извещатель охранный,магнитоконтактный,адресный</t>
  </si>
  <si>
    <t>С2000-СП1 исп.01 сигнально-пусковой блок</t>
  </si>
  <si>
    <t>С2000-СП2 сигнально-пусковой блок</t>
  </si>
  <si>
    <t>С2000-СП4/24 Адресный блок управления</t>
  </si>
  <si>
    <t>С2000-СТ извещатель охранный поверхностный звуковой адресный</t>
  </si>
  <si>
    <t>Сигнал 10 ПКП</t>
  </si>
  <si>
    <t>Сигнал 20П SMD ПКП</t>
  </si>
  <si>
    <t>Шкаф ШКП-10</t>
  </si>
  <si>
    <t>Шкаф ШКП-4</t>
  </si>
  <si>
    <t>Астра-712/1</t>
  </si>
  <si>
    <t>Астра-712/4</t>
  </si>
  <si>
    <t>Астра-712/8</t>
  </si>
  <si>
    <t>ВЭРС-ПК-1-01 ППКОП, 1 шс, (без АКБ)</t>
  </si>
  <si>
    <t>Гранит-16 ППКОП, 16 шс, (без АКБ)</t>
  </si>
  <si>
    <t>Гранит-2 ППКОП, 2шс, (без АКБ)</t>
  </si>
  <si>
    <t>Гранит-24 ППКОП, 24 шс, (без АКБ)</t>
  </si>
  <si>
    <t>Табло "Аэрозоль! Не входи." 24В (Омск).</t>
  </si>
  <si>
    <t xml:space="preserve">Табло "Выход" ЛЮКС-24 </t>
  </si>
  <si>
    <t>Табло "Запасный выход" 12В (Омск)</t>
  </si>
  <si>
    <t>Извещатели магнитоконтактные</t>
  </si>
  <si>
    <t>Извещатели магнитоуправляемые</t>
  </si>
  <si>
    <t>Извещатели тревожной сигнализации</t>
  </si>
  <si>
    <t>Извещатели ударноконтактные</t>
  </si>
  <si>
    <t>Извещатели радиоволновые объемные</t>
  </si>
  <si>
    <t>Извещатели оптико-электронные пассивные</t>
  </si>
  <si>
    <t>Извещатели совмещенные</t>
  </si>
  <si>
    <t>Извещатели комбинированные</t>
  </si>
  <si>
    <t>Извещатели ультразвуковые</t>
  </si>
  <si>
    <t>Извещатели вибрационные и емкостные</t>
  </si>
  <si>
    <t>Извещатель магнитоконтактный ИО 102-11М (СМК-3)</t>
  </si>
  <si>
    <t>Извещатель магнитоконтактный ИО 102-11ММ</t>
  </si>
  <si>
    <t>Извещатель магнитоконтактный ИО 102-16/1</t>
  </si>
  <si>
    <t>Извещатель магнитоконтактный ИО 102-21 (ВК-1)</t>
  </si>
  <si>
    <t>Извещатель магнитоконтактный ИО 102-29 "Эстет"</t>
  </si>
  <si>
    <t>Извещатель магнитоконтактный ИО 102-32 "Полюс"</t>
  </si>
  <si>
    <t>Извещатель магнитоконтактный ИО 102-6</t>
  </si>
  <si>
    <t>Извещатель магнитоконтактный ИО 102-6 исп.П</t>
  </si>
  <si>
    <t>Извещатель магнитоконтактный ИО 102-39 исп. 00, белый</t>
  </si>
  <si>
    <t>Извещатель магнитоконтактный ИО 102-39 исп. 01, белый</t>
  </si>
  <si>
    <t>Извещатель магнитоконтактный ИО 102-20 А2П (2)</t>
  </si>
  <si>
    <t>Извещатель магнитоконтактный ИО 102-20 Б2М (3)</t>
  </si>
  <si>
    <t>Извещатель магнитоконтактный ИО 102-20 А3П (2)</t>
  </si>
  <si>
    <t>Извещатель магнитоконтактный ИО 102-20 А3М (3)</t>
  </si>
  <si>
    <t>Извещатель магнитоконтактный ИО 102-20 Б3П (2)</t>
  </si>
  <si>
    <t>Извещатель магнитоконтактный ИО 102-20 Б3П (3)</t>
  </si>
  <si>
    <t>Извещатель магнитоконтактный ИО 102-20 Б3М (3)</t>
  </si>
  <si>
    <t>Извещатель магнитоконтактный ИО 102-26 исп.03 "Аякс"</t>
  </si>
  <si>
    <t>Извещатель магнитоконтактный ИО 102-26 исп.05 "Аякс"</t>
  </si>
  <si>
    <t>Извещатель магнитоконтактный ИО 102-28</t>
  </si>
  <si>
    <t>Извещатель магнитоконтактный ИО 102-29 "Эстет уличный", IP 66</t>
  </si>
  <si>
    <t>Извещатель магнитоконтактный ИО 102-29 "Эстет-Инвертор"</t>
  </si>
  <si>
    <t>Извещатель магнитоконтактный ИО 102-29 "Эстет-сейф", IP 66, уличный</t>
  </si>
  <si>
    <t>Извещатель магнитоконтактный ИО 102-29 "Эстет-сейф-инвертор", IP 66, уличный</t>
  </si>
  <si>
    <t>Извещатель магнитоконтактный ИО 102-30 "Бульдог"</t>
  </si>
  <si>
    <t>Извещатель магнитоконтактный ИО 102-32 "Полюс-2"</t>
  </si>
  <si>
    <t>Извещатель магнитоконтактный ИО 102-43 исп.00 "Нержавейка"</t>
  </si>
  <si>
    <t>Извещатель магнитоконтактный ИО 102-43 исп.01 "Нержавейка"</t>
  </si>
  <si>
    <t>Извещатель магнитоконтактный ИО 102-55 "Кенар"</t>
  </si>
  <si>
    <t>Извещатель магнитоуправляемый Полюс-X1</t>
  </si>
  <si>
    <t>Извещатель магнитоуправляемый Полюс-X2</t>
  </si>
  <si>
    <t>Извещатель тревожной сигнализации Астра-351 исп.П</t>
  </si>
  <si>
    <t>Извещатель тревожной сигнализации Полюс-G</t>
  </si>
  <si>
    <t>Извещатель тревожной сигнализации Астра-321Т (ИО 101-7/1)</t>
  </si>
  <si>
    <t>Извещатель тревожной сигнализации ИО 101-2 "КНФ-1М"</t>
  </si>
  <si>
    <t>Извещатель тревожной сигнализации ИО 101-50 "КНС-1М"</t>
  </si>
  <si>
    <t>Извещатель тревожной сигнализации ИО 101-1 (А) (КНС-1А)</t>
  </si>
  <si>
    <t>Извещатель тревожной сигнализации ИО 101-1 (В) (КНС-1В)</t>
  </si>
  <si>
    <t>Извещатель тревожной сигнализации ИО 101-5/2 "Черепаха-2"</t>
  </si>
  <si>
    <t>Извещатель тревожной сигнализации Астра-321 (ИО 101-7)</t>
  </si>
  <si>
    <t>Извещатель тревожной сигнализации Астра-321М (ИО 101-7)</t>
  </si>
  <si>
    <t>Извещатель тревожной сигнализации Астра-322</t>
  </si>
  <si>
    <t>Извещатель тревожной сигнализации ТРК-1</t>
  </si>
  <si>
    <t>Извещатель тревожной сигнализации ТРК-1С</t>
  </si>
  <si>
    <t>Извещатель тревожной сигнализации SP-1 (CQR)</t>
  </si>
  <si>
    <t>Извещатель ударноконтактный ДИМК</t>
  </si>
  <si>
    <t>Извещатель ударноконтактный Окно-4М (ИО 303-3)</t>
  </si>
  <si>
    <t>Извещатель ударноконтактный Окно-5 (ИО 303-4)</t>
  </si>
  <si>
    <t>Извещатель ударноконтактный Окно-6 (ИО 303-6)</t>
  </si>
  <si>
    <t>Извещатели звуковые(акустические)</t>
  </si>
  <si>
    <t>Извещатель акустический Звон-1 (ИО 329-8)</t>
  </si>
  <si>
    <t>Извещатель акустический Ирбис (Ирбис исп. 01)</t>
  </si>
  <si>
    <t>Извещатель акустический Стекло-2 (ИО 329-2)</t>
  </si>
  <si>
    <t>Извещатель акустический Стекло-3М (ИО 329-13)</t>
  </si>
  <si>
    <t>Извещатель акустический Стекло-4 (ИО 329-10)</t>
  </si>
  <si>
    <t>Извещатель акустический Сонар (ИО 329-17)</t>
  </si>
  <si>
    <t>Извещатель радиоволновый, объемный Аргус-3 (ИО 407-12)</t>
  </si>
  <si>
    <t>Извещатель радиоволновый, объемный Астра-552</t>
  </si>
  <si>
    <t>Извещатель Астра-5 исп. АМ (ИО 409-58)</t>
  </si>
  <si>
    <t>Извещатель Астра-511 (ИО 409-25)</t>
  </si>
  <si>
    <t>Извещатель Астра-515 исп.А (ИО 409-32)</t>
  </si>
  <si>
    <t>Извещатель Астра-516</t>
  </si>
  <si>
    <t>Извещатель Астра-517</t>
  </si>
  <si>
    <t>Извещатель Астра-6 (ИО 409-11)</t>
  </si>
  <si>
    <t>Извещатель Икар-2/1 (ИО 409-26/3)</t>
  </si>
  <si>
    <t>Извещатель Икар-7/1 (ИО 409-47/1)</t>
  </si>
  <si>
    <t>Извещатель Оптимист</t>
  </si>
  <si>
    <t>Извещатель Пирон-4 исп.1</t>
  </si>
  <si>
    <t>Извещатель Пирон-4Д</t>
  </si>
  <si>
    <t>Извещатель Пирон-5 (ИО 409-56)</t>
  </si>
  <si>
    <t>Извещатель Рапид</t>
  </si>
  <si>
    <t>Извещатель Рапид, вар.2</t>
  </si>
  <si>
    <t>Извещатель Рапид, вар.4</t>
  </si>
  <si>
    <t>Извещатель Рапид-10 вар.2</t>
  </si>
  <si>
    <t>Извещатель Рапид-3 (ИО 409-28)</t>
  </si>
  <si>
    <t>Извещатель Рапид-3, вар.2</t>
  </si>
  <si>
    <t>Извещатель Фотон-10М (ИО 409-49)</t>
  </si>
  <si>
    <t>Извещатель Фотон-10М-01 (ИО 409-54)</t>
  </si>
  <si>
    <t>Извещатель Фотон-12-1 (ИО 409-17/2)</t>
  </si>
  <si>
    <t>Извещатель Фотон-15 (ИО 409-23)</t>
  </si>
  <si>
    <t>Извещатель Фотон-16 (ИО 409-30)</t>
  </si>
  <si>
    <t>Извещатель Фотон-19 (ИО 409-41)</t>
  </si>
  <si>
    <t>Извещатель Фотон-20 (ИО 409-45)</t>
  </si>
  <si>
    <t>Извещатель Фотон-6 (ИО 409-2)</t>
  </si>
  <si>
    <t>Извещатель Фотон-9М (ИО 409-48)</t>
  </si>
  <si>
    <t>Извещатель Астра-5 исп.Б (ИО 309-11)</t>
  </si>
  <si>
    <t>Извещатель Астра-515 исп.Б (ИО 409-32)</t>
  </si>
  <si>
    <t>Извещатель Астра-531 ИК</t>
  </si>
  <si>
    <t>Извещатель акустический Арфа (ИО 329-3)</t>
  </si>
  <si>
    <t>Извещатель  Икар-4М (ИО 309-19/1)</t>
  </si>
  <si>
    <t>Извещатель  Икар-5Б (ИО 309-16)</t>
  </si>
  <si>
    <t>Извещатель  Икар-Ш (ИО 309-19)</t>
  </si>
  <si>
    <t>Извещатель  KX18DC</t>
  </si>
  <si>
    <t>Извещатель Пирон-4Б</t>
  </si>
  <si>
    <t>Извещатель  KX15DQ</t>
  </si>
  <si>
    <t>Извещатель  Пирон-Ш (ИО 309-30)</t>
  </si>
  <si>
    <t>Извещатель Фотон-10Б (ИО 309-9)</t>
  </si>
  <si>
    <t>Извещатель Фотон-10БМ (ИО 309-22)</t>
  </si>
  <si>
    <t>Извещатель Фотон-12-1Б (ИО 309-17/4)</t>
  </si>
  <si>
    <t>Извещатель Фотон-12Б (ИО 309-17/3)</t>
  </si>
  <si>
    <t>Извещатель Фотон-16Б (ИО 309-14)</t>
  </si>
  <si>
    <t>Извещатель Фотон-20Б (ИО 309-23)</t>
  </si>
  <si>
    <t>Извещатель Фотон-Ш-1 (ИО 309-7/А)</t>
  </si>
  <si>
    <t>Извещатель Фотон-Ш-2 (ИО 309-7/1)</t>
  </si>
  <si>
    <t>Извещатель Астра-5 исп.В (ИО 209-24)</t>
  </si>
  <si>
    <t>Извещатель Фотон-6А (ИО 209-8)</t>
  </si>
  <si>
    <t>Извещатель Фотон-10А (ИО 209-20)</t>
  </si>
  <si>
    <t>Извещатель Фотон-15А (ИО 209-21)</t>
  </si>
  <si>
    <t>Извещатель Фотон-16А (ИО 209-27)</t>
  </si>
  <si>
    <t>Извещатель Астра-7 исп.Б (ИО 409-15Б)</t>
  </si>
  <si>
    <t>Извещатель Икар-1А (ИО 409-20)</t>
  </si>
  <si>
    <t>Извещатель Пирон-6</t>
  </si>
  <si>
    <t xml:space="preserve">Извещатель совмещённый Астра-621(ИО 415-2)1 ИК+Ак. </t>
  </si>
  <si>
    <t>Извещатель совмещённый Астра-8(ИО415-1)ИК+звук</t>
  </si>
  <si>
    <t>Извещатель вибрационный Шорох 2-10 (ИО313-5/2)охранный.</t>
  </si>
  <si>
    <t>Извещатель вибрационный Шорох-2(ИО313-5/1) охранный поверхностный.</t>
  </si>
  <si>
    <t>Извещатель Астра-531 СМ</t>
  </si>
  <si>
    <t>Извещатель Беркут-Ш (ИО 315-6)</t>
  </si>
  <si>
    <t>Извещатель Орбита-1М (ИО 315-3/2)</t>
  </si>
  <si>
    <t>Извещатель Орлан (ИО 315-1)</t>
  </si>
  <si>
    <t>Извещатель Орлан-Ш (ИО 315-1/1)</t>
  </si>
  <si>
    <t>Извещатель Орлан-Д (ИО 315-1/2)</t>
  </si>
  <si>
    <t>Извещатель Орлан-2 (ИО 315-7)</t>
  </si>
  <si>
    <t>Извещатель Пирон-7</t>
  </si>
  <si>
    <t>Извещатель Сова-3 исп.А (ИО 315-3)</t>
  </si>
  <si>
    <t>Извещатель Сова-5 (ИО 315-8)</t>
  </si>
  <si>
    <t>Извещатель Астра-551</t>
  </si>
  <si>
    <t>Извещатель Астра-641</t>
  </si>
  <si>
    <t>Извещатель Сокол-2 (ИО 414-1)</t>
  </si>
  <si>
    <t>Извещатель Сокол-3 (ИО 414-3)</t>
  </si>
  <si>
    <t>Извещатель Сонар-3 (Гонец)</t>
  </si>
  <si>
    <t>Извещатель KX15DT</t>
  </si>
  <si>
    <t>Извещатель Астра-642</t>
  </si>
  <si>
    <t>Извещатель Витрина (ИО 408-3)</t>
  </si>
  <si>
    <t>Извещатель Эхо-5</t>
  </si>
  <si>
    <t>Извещатель Астра-624</t>
  </si>
  <si>
    <t>Извещатель ПИК (ИО 305-3/2)</t>
  </si>
  <si>
    <t>Извещатель Удар (ИО 313-8)</t>
  </si>
  <si>
    <t>Извещатель Шорох-1 (ИО 313-1)</t>
  </si>
  <si>
    <t>Извещатель Шорох-3 (ИО 315-10)</t>
  </si>
  <si>
    <t>Извещатель Астра-591</t>
  </si>
  <si>
    <t>Извещатель радиоволновый Аргус-2 (ИО 407-5/4)охранный, объемный.</t>
  </si>
  <si>
    <t>Устройства коммутационные</t>
  </si>
  <si>
    <t>Извещатель ИК Фотон-Ш объемный, охранный , "штора".</t>
  </si>
  <si>
    <t>Извещатель ИК Фотон-15Б охранный.</t>
  </si>
  <si>
    <t>Извещатель ИК Фотон-9 объемный, охранный.</t>
  </si>
  <si>
    <t>Извещатель ИК Фотон-12 объемный, охранный.</t>
  </si>
  <si>
    <t>Извещатель Пирон-4 (ИО 409-39)</t>
  </si>
  <si>
    <t>GSM сигнализации</t>
  </si>
  <si>
    <t>Беспроводной  датчик вибрации DV-ZD02</t>
  </si>
  <si>
    <t>Беспроводной  датчик движения DD-04A с защитой от животных</t>
  </si>
  <si>
    <t>Датчик беспроводной движения DD-M01 с линзой типа "штора"</t>
  </si>
  <si>
    <t>Датчик движения беспроводной DD-XD02, потолочный 100 м. 360 град</t>
  </si>
  <si>
    <t>Беспроводной  датчик открытия двери DM-01J, для металлической двери</t>
  </si>
  <si>
    <t>Пульт беспроводной постановки\снятия с охраны. PU-03</t>
  </si>
  <si>
    <t>Пульт беспроводной постановки\снятия с охраны. PU-06</t>
  </si>
  <si>
    <t>Извещатели тепловые максимальные</t>
  </si>
  <si>
    <t>Извещатель тепловой АРГО-А1 (ИП 101-01М-А1)</t>
  </si>
  <si>
    <t>Извещатель тепловой ИП 101-1А-А3</t>
  </si>
  <si>
    <t>Извещатель тепловой ИП 105-1-А1</t>
  </si>
  <si>
    <t>Извещатель тепловой ИП 105-1-А3</t>
  </si>
  <si>
    <t>Извещатель тепловой ИП 103-10-(А1)</t>
  </si>
  <si>
    <t>Извещатель тепловой ИП 103-10-(А3)</t>
  </si>
  <si>
    <t>Извещатель тепловой ИП 105-1-D "Сауна"</t>
  </si>
  <si>
    <t>Извещатель тепловой ИП 105-1 G "Сауна-150"</t>
  </si>
  <si>
    <t>Извещатель тепловой ИП 114-5-А2</t>
  </si>
  <si>
    <t>Извещатель тепловой ИП 114-5-А2 с оптич. индикатором</t>
  </si>
  <si>
    <t>Извещатель тепловой ИП 114-5-А3</t>
  </si>
  <si>
    <t>Извещатель тепловой ИП 114-5-А3 с оптич. индикатором</t>
  </si>
  <si>
    <t>Извещатель тепловой RT-A2</t>
  </si>
  <si>
    <t>Извещатель тепловой RTL-A2</t>
  </si>
  <si>
    <t>Извещатель тепловой ИП 101-10МТ/Ш-A1, IP30</t>
  </si>
  <si>
    <t>Извещатель тепловой ИП 101-10МТ/Ш-A1, IP54</t>
  </si>
  <si>
    <t>Извещатель тепловой ИП 101-10МТ/Ш-A2, IP30</t>
  </si>
  <si>
    <t>Извещатель тепловой ИП 101-10МТ/Ш-A2, IP54</t>
  </si>
  <si>
    <t>Извещатель тепловой ИП 101-10МТ/Ш-A3, IP30</t>
  </si>
  <si>
    <t>Извещатель тепловой ИП 101-10МТ/Ш-A3, IP54</t>
  </si>
  <si>
    <t>Извещатель тепловой ИП 101-10МТ/Ш-B, IP30</t>
  </si>
  <si>
    <t>Извещатель тепловой ИП 101-10МТ/Ш-B, IP54</t>
  </si>
  <si>
    <t>Извещатель тепловой ИП 101-10МТ/Ш-C, IP30</t>
  </si>
  <si>
    <t>Извещатель тепловой ИП 101-10МТ/Ш-C, IP54</t>
  </si>
  <si>
    <t>Извещатель тепловой ИП 101-10МТ/Ш-D, IP30</t>
  </si>
  <si>
    <t>Извещатель тепловой ИП 101-10МТ/Ш-D, IP54</t>
  </si>
  <si>
    <t>Извещатель тепловой ИП 101-10МТ/Ш-E, IP30</t>
  </si>
  <si>
    <t>Извещатель тепловой ИП 101-10МТ/Ш-E, IP54</t>
  </si>
  <si>
    <t>Извещатели тепловые максимально-дифференциальные</t>
  </si>
  <si>
    <t>Извещатель тепловой Аврора-ТН (ИП 101-78-А1) без базы</t>
  </si>
  <si>
    <t>Извещатель тепловой Аврора-ТН-В (ИП 101-78-В) без базы</t>
  </si>
  <si>
    <t>Извещатель тепловой ИП 101-18 A2R1 исп. 01 (МАК-ДМ исп.01)</t>
  </si>
  <si>
    <t>Извещатель тепловой ИП 101-23М-A1R (ECO-1005М)</t>
  </si>
  <si>
    <t>Извещатель тепловой ИП 101-31 A1R (Профи-Т)</t>
  </si>
  <si>
    <t>Извещатель тепловой ИП 115-1 A1R1 "Макс"</t>
  </si>
  <si>
    <t>Извещатель тепловой MG-2300</t>
  </si>
  <si>
    <t>Извещатель тепловой ИП101-3А-А3R</t>
  </si>
  <si>
    <t>Извещатели дымовые точечные двухпроводные</t>
  </si>
  <si>
    <t>Извещатель пожарный дымовой ИПД-3.1М</t>
  </si>
  <si>
    <t>Извещатель пожарный дымовой ИП 212-41М для подвесного потолка</t>
  </si>
  <si>
    <t>Извещатель пожарный дымовой ИП 212-41М с УС-01</t>
  </si>
  <si>
    <t>Извещатель пожарный дымовой ИП 212-41М с УС-02</t>
  </si>
  <si>
    <t>Извещатель пожарный дымовой ИП 212-41М для монтажа во влажных условиях</t>
  </si>
  <si>
    <t>Извещатель пожарный дымовой ИП 212-41М с защитной сеткой (металлическая)</t>
  </si>
  <si>
    <t>Извещатель пожарный дымовой ИП 212-141</t>
  </si>
  <si>
    <t>Извещатель пожарный дымовой ИП 212-141 для подвесного потолка</t>
  </si>
  <si>
    <t>Извещатель пожарный дымовой ИП 212-141 с УС-01</t>
  </si>
  <si>
    <t>Извещатель пожарный дымовой ИП 212-141 с УС-02</t>
  </si>
  <si>
    <t>Извещатель пожарный дымовой ИП 212-141 для монтажа во влажных условиях</t>
  </si>
  <si>
    <t>Извещатель пожарный дымовой ИП 212-141 с защитной сеткой (металлическая)</t>
  </si>
  <si>
    <t>Извещатель пожарный дымовой ИП 212-141М для подвесного потолка</t>
  </si>
  <si>
    <t>Извещатель пожарный дымовой ИП 212-141М с УС-01</t>
  </si>
  <si>
    <t>Извещатель пожарный дымовой ИП 212-141М с УС-02</t>
  </si>
  <si>
    <t>Извещатель пожарный дымовой ИП 212-141М для монтажа во влажных условиях</t>
  </si>
  <si>
    <t>Извещатель пожарный дымовой ИП 212-141М с защитной сеткой (металлическая)</t>
  </si>
  <si>
    <t>Извещатель пожарный дымовой ИП 212-45</t>
  </si>
  <si>
    <t>Извещатель пожарный дымовой ИП 212-45 для подвесного потолка</t>
  </si>
  <si>
    <t>Извещатель пожарный дымовой ИП 212-45 с УС-01</t>
  </si>
  <si>
    <t>Извещатель пожарный дымовой ИП 212-45 с УС-02</t>
  </si>
  <si>
    <t>Извещатель пожарный дымовой ИП 212-45 для монтажа во влажных условиях</t>
  </si>
  <si>
    <t>Извещатель пожарный дымовой ИП 212-45 с защитной сеткой (металлическая)</t>
  </si>
  <si>
    <t>Извещатель пожарный дымовой ИП 212-87 для подвесного потолка</t>
  </si>
  <si>
    <t>Извещатель пожарный дымовой ИП 212-87 с УС-01</t>
  </si>
  <si>
    <t>Извещатель пожарный дымовой ИП 212-87 с УС-02</t>
  </si>
  <si>
    <t>Извещатель пожарный дымовой ИП 212-87 для монтажа во влажных условиях</t>
  </si>
  <si>
    <t>Извещатель пожарный дымовой ИП 212-95</t>
  </si>
  <si>
    <t>Извещатель пожарный дымовой ИП 212-95 для подвесного потолка</t>
  </si>
  <si>
    <t>Извещатель пожарный дымовой ИП 212-95 с УС-01</t>
  </si>
  <si>
    <t>Извещатель пожарный дымовой ИП 212-95 с УС-02</t>
  </si>
  <si>
    <t>Извещатель пожарный дымовой ИП 212-187</t>
  </si>
  <si>
    <t>Извещатель пожарный дымовой ИП 212-44 (ДИП-44)</t>
  </si>
  <si>
    <t>Извещатель пожарный дымовой ИП 212-44СВ (ДИП-44СВ)</t>
  </si>
  <si>
    <t>Извещатель пожарный дымовой ИП 212-5МЗ (ДИП-3МЗ)</t>
  </si>
  <si>
    <t>Извещатель пожарный дымовой ИП 212-53 (ДИП-53)</t>
  </si>
  <si>
    <t>Извещатель пожарный дымовой ИП 212-54Т (ДИП-54Т)</t>
  </si>
  <si>
    <t>Извещатель пожарный дымовой ИП 212-54Т-5,5 (ДИП-54Т-5,5)</t>
  </si>
  <si>
    <t>Извещатель пожарный дымовой ИП 212-54Т-7,5 (ДИП-54Т-7,5)</t>
  </si>
  <si>
    <t>Извещатель пожарный дымовой ИП 212-63 "Данко"</t>
  </si>
  <si>
    <t>Извещатель пожарный дымовой ИП 212-63М "Данко-2"</t>
  </si>
  <si>
    <t>Извещатель пожарный дымовой ИП 212-66 (ДИП-66) "Партнер"</t>
  </si>
  <si>
    <t>Извещатель пожарный дымовой Аврора-ДН (ИП 212-78) без базы</t>
  </si>
  <si>
    <t>Извещатель пожарный дымовой ИП 212-73 (Профи-О)</t>
  </si>
  <si>
    <t>Извещатель пожарный дымовой ИП 212-88А</t>
  </si>
  <si>
    <t>Извещатель пожарный дымовой ИП 212-88М</t>
  </si>
  <si>
    <t>Извещатель пожарный дымовой ИП 212-188</t>
  </si>
  <si>
    <t>Извещатель пожарный дымовой ИП 2.4</t>
  </si>
  <si>
    <t xml:space="preserve">Извещатель пожарный дымовой ИП 212-141М </t>
  </si>
  <si>
    <t>Извещатели дымовые точечные четырехпроводные</t>
  </si>
  <si>
    <t>Извещатели дымовые точечные автономные</t>
  </si>
  <si>
    <t>Извещатели дымовые линейные</t>
  </si>
  <si>
    <t>Извещатели пламени</t>
  </si>
  <si>
    <t>Извещатели ручные</t>
  </si>
  <si>
    <t>Извещатели адресные</t>
  </si>
  <si>
    <t xml:space="preserve">Извещатель пожарный дымовой ИП 212-3СМ (ДИП-3СМ) </t>
  </si>
  <si>
    <t>Извещатель пожарный дымовой ИП 212-3СУ (ДИП-3СУ)</t>
  </si>
  <si>
    <t>Извещатель тепловой ИП 103-5/1-А3  (н.з.)</t>
  </si>
  <si>
    <t>Извещатель тепловой ИП 103-5/1-А3 (н.р.)</t>
  </si>
  <si>
    <t>Извещатель тепловой ИП 103-5/2-А0 (н.р.)</t>
  </si>
  <si>
    <t>Извещатель тепловой ИП 103-5/2С-А1 (н.р.)</t>
  </si>
  <si>
    <t>Извещатель тепловой ИП 103-5/1-В (н.р.)</t>
  </si>
  <si>
    <t>Извещатель тепловой ИП 103-5/1-Е (н.р.)</t>
  </si>
  <si>
    <t>Извещатель тепловой ИП 103-5/4-А3 (н.р.)</t>
  </si>
  <si>
    <t>Извещатель тепловой ИП 103-5/4С-А3 (н.р.)</t>
  </si>
  <si>
    <t>Извещатель тепловой ИП 103-5/1С-А3 (н.з.)</t>
  </si>
  <si>
    <t>Извещатель тепловой ИП 103-5/2-А0 (н.з)</t>
  </si>
  <si>
    <t>Извещатель тепловой ИП 103-5/2С-А0 (н.з.)</t>
  </si>
  <si>
    <t>Извещатель тепловой ИП 103-5/2-А1 (н.з.)</t>
  </si>
  <si>
    <t>Извещатель тепловой ИП 103-5/2С-А1 (н.з.)</t>
  </si>
  <si>
    <t>Извещатель тепловой ИП 103-5/1-В (н.з.)</t>
  </si>
  <si>
    <t>Извещатель тепловой ИП 103-5/1С-В (н.з.)</t>
  </si>
  <si>
    <t>Извещатель тепловой ИП 103-5/1-Е (н.з.)</t>
  </si>
  <si>
    <t>Извещатель тепловой ИП 103-5/4-А3 (н.з.)</t>
  </si>
  <si>
    <t>Извещатель тепловой ИП 103-5/4С-А3 (н.з.)</t>
  </si>
  <si>
    <t>Извещатель пожарный дымовой ИП 212-3СМ с безвинтовой базой</t>
  </si>
  <si>
    <t>Извещатель пожарный дымовой ИП 212-3СМ-И с безвинтовой базой</t>
  </si>
  <si>
    <t>Извещатель пожарный дымовой Пульсар 52</t>
  </si>
  <si>
    <t>Извещатель пожарный дымовой Пульсар 52К</t>
  </si>
  <si>
    <t>Извещатель пожарный дымовой ИП 212-4С</t>
  </si>
  <si>
    <t>Извещатель пожарный дымовой ИП 212-4СБ</t>
  </si>
  <si>
    <t>Извещатель пожарный дымовой ИП 212-44 c МС-01</t>
  </si>
  <si>
    <t>Извещатель пожарный дымовой ИП 212-44 с МС-02</t>
  </si>
  <si>
    <t>Извещатель пожарный дымовой ИП 212-53 (ДИП-53) с МС-03</t>
  </si>
  <si>
    <t>Извещатель пожарный дымовой ИП 212-53 (ДИП-53) с МС-04</t>
  </si>
  <si>
    <t>Извещатель пожарный дымовой ИП 212-54Р (ДИП-54Р)</t>
  </si>
  <si>
    <t>Извещатель пожарный дымовой ИП 212-54Р1 (ДИП-54Р1)</t>
  </si>
  <si>
    <t>Извещатель пожарный дымовой ИПД-3.2 М НЗ</t>
  </si>
  <si>
    <t>Извещатель пожарный дымовой ИПД-3.2М НР</t>
  </si>
  <si>
    <t>Извещатель дымовой автономный  ИП 212-50М</t>
  </si>
  <si>
    <t>Извещатель дымовой автономный Аврора-01 (ИП 212-81)</t>
  </si>
  <si>
    <t>Извещатель дымовой автономный ДИП-34АВТ (ИП 212-34АВТ)</t>
  </si>
  <si>
    <t>Извещатель дымовой автономный ИП 212-112</t>
  </si>
  <si>
    <t xml:space="preserve">Извещатель дымовой автономный ИП 212-50М2 </t>
  </si>
  <si>
    <t>Извещатель дымовой автономный ИП 212-142</t>
  </si>
  <si>
    <t>Извещатель дымовой автономный ИП 212-52СИ</t>
  </si>
  <si>
    <t>Извещатель дымовой автономный ИП 212-43</t>
  </si>
  <si>
    <t>Извещатель дымовой автономный ИП 212-43М</t>
  </si>
  <si>
    <t>Извещатель дымовой автономный ИП 212-43МК</t>
  </si>
  <si>
    <t>Извещатель дымовой автономный ИПД-3.4</t>
  </si>
  <si>
    <t>Извещатель дымовой автономный ИП 212-55С</t>
  </si>
  <si>
    <t>Извещатель дымовой автономный ИП 212-69/3М</t>
  </si>
  <si>
    <t>Извещатель дымовой автономныйИП 212-63А</t>
  </si>
  <si>
    <t>Извещатель дымовой автономный ИП 212-88Х</t>
  </si>
  <si>
    <t>Извещатель линейный ИПДЛ-Д-II/4P</t>
  </si>
  <si>
    <t>Извещатель линейный ИПДЛ-52М (ИП 212-52М) (8-100 м)</t>
  </si>
  <si>
    <t>Извещатель линейный ИПДЛ-52С (8-140 м)</t>
  </si>
  <si>
    <t>Извещатель линейный ИПДЛ-52СМ (8-100 м)</t>
  </si>
  <si>
    <t>Извещатель линейный ИПДЛ-52СМД (8-60 м)</t>
  </si>
  <si>
    <t>Извещатель линейный ИПДЛ-52СМД (8-80 м)</t>
  </si>
  <si>
    <t>Извещатель линейный ИПДЛ-52СМД (8-100 м)</t>
  </si>
  <si>
    <t>Извещатель линейный ИП212-152Л "ИПДЛ-152Л" на 7-140 м</t>
  </si>
  <si>
    <t>Извещатель линейный ИП212-152ЛМ "ИПДЛ-152ЛМ" на 5-60 м</t>
  </si>
  <si>
    <t>Извещатель линейный ИП212-152ЛМ "ИПДЛ-152ЛМ" на 30-120 м</t>
  </si>
  <si>
    <t>Извещатель линейный ИП212-152ЛМД "ИПДЛ-152ЛМД" на 5-60 м</t>
  </si>
  <si>
    <t>Извещатель линейный ИП212-152Л-П "ИПДЛ-152Л-П" на 7-140 м</t>
  </si>
  <si>
    <t>Извещатель линейный ИП212-152ЛМ-П "ИПДЛ-152ЛМ-П" на 20-80 м</t>
  </si>
  <si>
    <t>Извещатель линейный ИП212-152ЛМ-П "ИПДЛ-152ЛМ-П" на 30-120 м</t>
  </si>
  <si>
    <t>Извещатель линейный ИП212-152ЛМД-П "ИПДЛ-152ЛМД-П" на 20-80 м</t>
  </si>
  <si>
    <t>Извещатель линейный ИП212-152ЛМД-П "ИПДЛ-152ЛМД-П" на 25-100 м</t>
  </si>
  <si>
    <t>Извещатель линейный ИП212-152ЛМД-П "ИПДЛ-152ЛМД-П" на 30-120 м</t>
  </si>
  <si>
    <t>Извещатель линейный СПЭК-2210 (ИП 212-62)</t>
  </si>
  <si>
    <t>Извещатель линейный Артон-ДЛ</t>
  </si>
  <si>
    <t>Извещатель линейный Артон-ДЛР</t>
  </si>
  <si>
    <t>Извещатель пламени ИП 329-5М-01 "Аметист"</t>
  </si>
  <si>
    <t>Извещатель пламени ИП 329-5М-01 "Аметист" Р1</t>
  </si>
  <si>
    <t>Извещатель пламени ИП 329-5М-01 "Аметист" Р2</t>
  </si>
  <si>
    <t>Извещатель пламени ИП 329-5М-02 "Аметист"</t>
  </si>
  <si>
    <t>Извещатель пламени ИП 329-5М-02 "Аметист" Р1</t>
  </si>
  <si>
    <t>Извещатель пламени ИП 329-5М-02 "Аметист" Р2</t>
  </si>
  <si>
    <t>Извещатель пламени Набат-1, IP 41 (ИП 332-1/1)</t>
  </si>
  <si>
    <t>Извещатель пламени Набат-2, СК, IP 41 (ИП 332-1/2)</t>
  </si>
  <si>
    <t>Извещатель пламени ИПП 329/330-22-1 (Тюльпан-2-16)</t>
  </si>
  <si>
    <t>Извещатель пламени ИПП-330-11-01С "Тюльпан" (код 1-1-1)</t>
  </si>
  <si>
    <t>Извещатель пламени ИПП-330-11-1 "Тюльпан" (код 1-1)</t>
  </si>
  <si>
    <t>Извещатель пламени ИПП-330-11-1 "Тюльпан" (код 1-2)</t>
  </si>
  <si>
    <t>Извещатель пламени Набат-3, IP 41 (ИП 332-1/3)</t>
  </si>
  <si>
    <t>Извещатель пламени Набат-3, IP 54 (ИП 332-1/3)</t>
  </si>
  <si>
    <t>Извещатель пламени Набат-5М, IP67, НВЗ (ИП 330-5М-1)</t>
  </si>
  <si>
    <t>Извещатель пламени Пульсар 1-01Н</t>
  </si>
  <si>
    <t>Извещатель пламени Пульсар 1-01С</t>
  </si>
  <si>
    <t>Извещатель пламени Пульсар 1-010Н</t>
  </si>
  <si>
    <t>Извещатель пламени Пульсар 1-010С</t>
  </si>
  <si>
    <t>Извещатель пламени Пульсар 1-011Н</t>
  </si>
  <si>
    <t>Извещатель пламени Пульсар 1-011ПН</t>
  </si>
  <si>
    <t>Извещатель пламени Пульсар 1-011ПС</t>
  </si>
  <si>
    <t>Извещатель пламени Пульсар 1-011С</t>
  </si>
  <si>
    <t>Извещатель пламени Пульсар 3-01</t>
  </si>
  <si>
    <t>Извещатель пламени Пульсар 3-013Н</t>
  </si>
  <si>
    <t>Извещатель пламени Пульсар 3-013С</t>
  </si>
  <si>
    <t>Извещатель пламени Пульсар 3-014Н</t>
  </si>
  <si>
    <t>Извещатель пламени Пульсар 3-014С</t>
  </si>
  <si>
    <t>Извещатель пламени Пульсар 4-010Н</t>
  </si>
  <si>
    <t>Извещатель пламени Пульсар 4-010С</t>
  </si>
  <si>
    <t>Извещатель пламени Пульсар 4-011Н</t>
  </si>
  <si>
    <t>Извещатель пламени Пульсар 4-011ПН</t>
  </si>
  <si>
    <t>Извещатель пламени Пульсар 4-011ПС</t>
  </si>
  <si>
    <t>Извещатель пламени Пульсар 4-011ПСК</t>
  </si>
  <si>
    <t>Извещатель пламени Пульсар 4-011ПСТ</t>
  </si>
  <si>
    <t>Извещатель пламени Пульсар 4-011С</t>
  </si>
  <si>
    <t>Извещатель пламени Пульсар 4-013Н</t>
  </si>
  <si>
    <t>Извещатель пламени Пульсар 4-013С</t>
  </si>
  <si>
    <t>Извещатель пламени Пульсар 4-013СТ</t>
  </si>
  <si>
    <t>Извещатель пламени Пульсар 4-01Н</t>
  </si>
  <si>
    <t>Извещатель пламени Пульсар 4-01С</t>
  </si>
  <si>
    <t>Извещатель пламени Спектрон-201Р</t>
  </si>
  <si>
    <t>Извещатель пламени Спектрон-204</t>
  </si>
  <si>
    <t>Извещатель пламени Спектрон-205</t>
  </si>
  <si>
    <t>Извещатель пламени Спектрон-210</t>
  </si>
  <si>
    <t>Извещатель пламени Спектрон-210Р</t>
  </si>
  <si>
    <t>Извещатель пламени Спектрон-211</t>
  </si>
  <si>
    <t>Извещатель пламени Спектрон-211Р</t>
  </si>
  <si>
    <t>Извещатель пламени Спектрон-403</t>
  </si>
  <si>
    <t>Извещатель пламени Спектрон-403P</t>
  </si>
  <si>
    <t>Извещатель пламени Спектрон-601 (корпус пластик)</t>
  </si>
  <si>
    <t>Извещатель пламени Спектрон-601М (корпус металл)</t>
  </si>
  <si>
    <t>Извещатель пламени Спектрон-601-С</t>
  </si>
  <si>
    <t>Извещатель пожарный Аврора-ДТН (ИП 212/101-78-А1) без базы</t>
  </si>
  <si>
    <t>Извещатель пожарный ИДТ-2 диф. (ИП-212/101-18 R1)</t>
  </si>
  <si>
    <t>Извещатель пожарный ИДТ-2 макс. (ИП-212/101-18 А3)</t>
  </si>
  <si>
    <t>Извещатель пожарный ИП 212/101-18-А3R1 (ИДТ-2 dif+max)</t>
  </si>
  <si>
    <t>Извещатель пожарный ИП 212/101-2М-A1R (ECO-1002М)</t>
  </si>
  <si>
    <t>Извещатель пожарный ИП 212/101-4 A1R (Профи-ОТ)</t>
  </si>
  <si>
    <t>Извещатель пожарный MG-2500</t>
  </si>
  <si>
    <t>Извещатель пожарный ИПК-3.5</t>
  </si>
  <si>
    <t>Извещатель ручной ИПР-3СУ</t>
  </si>
  <si>
    <t>Извещатель ручной ИПР-3СУМ</t>
  </si>
  <si>
    <t>Извещатель ручной ИПР-513-10</t>
  </si>
  <si>
    <t>Извещатель ручной ИПР 513-10Э</t>
  </si>
  <si>
    <t>Извещатель ручной ЭДУ 513-3М</t>
  </si>
  <si>
    <t>Извещатель ручной ЭДУ 513-3М исп. 01</t>
  </si>
  <si>
    <t>Извещатель ручной ЭДУ 513-3М исп. 02</t>
  </si>
  <si>
    <t>Извещатель ручной ИП 535-7</t>
  </si>
  <si>
    <t>Извещатель ручной ИПР-55</t>
  </si>
  <si>
    <t>Извещатель ручной ИП535-8М (ИПР-ПРО-М) (красный)</t>
  </si>
  <si>
    <t>Извещатель ручной SPR-7L</t>
  </si>
  <si>
    <t>Извещатель ручной ИР-1</t>
  </si>
  <si>
    <t>Извещатель ручной ИП 535-26 "Север"</t>
  </si>
  <si>
    <t>Извещатель дымовой ИП 212-34А (ДИП-34А)</t>
  </si>
  <si>
    <t>Извещатель адресный ДИП-34А-04 (ИП 212-34А)</t>
  </si>
  <si>
    <t>Извещатель адресный С2000-Спектрон-207</t>
  </si>
  <si>
    <t>Извещатель адресный ИП 212-60А (Leonardo-O)</t>
  </si>
  <si>
    <t>Извещатель адресный ИП 101-24А-A1R (Leonardo-T)</t>
  </si>
  <si>
    <t>Извещатель адресный ИП 212/101-3А-A1R (Leonardo-OT)</t>
  </si>
  <si>
    <t>Комбинированные оповещатели</t>
  </si>
  <si>
    <t>Системы оповещения о пожаре</t>
  </si>
  <si>
    <t>Световые табло</t>
  </si>
  <si>
    <t>Светильник аварийный SKAT LT-2330 LED</t>
  </si>
  <si>
    <t>Светильник аварийный SKAT LT-6619LED</t>
  </si>
  <si>
    <t>Светильник аварийный SKAT LT-301300-LED-Li-lon</t>
  </si>
  <si>
    <t>Светильник аварийный SKAT LT-301200-LED-Li-lon</t>
  </si>
  <si>
    <t>Светильник аварийный ЛУЧ-220-С 34 ДА</t>
  </si>
  <si>
    <t>Светильник аварийный ЛУЧ-220-С 34 ДФА</t>
  </si>
  <si>
    <t>Светильник аварийный ЛУЧ-220-С 34 ФА</t>
  </si>
  <si>
    <t>Светильник аварийный ЛУЧ-220-С 64</t>
  </si>
  <si>
    <t>Светильник аварийный ЛУЧ-220-С 64 ДФА</t>
  </si>
  <si>
    <t>Светильник аварийный ЛУЧ-220-С 64 Ф</t>
  </si>
  <si>
    <t>Светильник аварийный ЛУЧ-220-С 64 ФА</t>
  </si>
  <si>
    <t>Светильник аварийный ЛУЧ-12-С 34</t>
  </si>
  <si>
    <t>Светильник аварийный ЛУЧ-12-С 64</t>
  </si>
  <si>
    <t>Светильник аварийный ЛУЧ-24-С 34</t>
  </si>
  <si>
    <t>Светильник аварийный ЛУЧ-24-С 64</t>
  </si>
  <si>
    <t>Светильник аварийный ЛУЧ-36-С 34</t>
  </si>
  <si>
    <t>Светильник аварийный ЛУЧ-36-С 64</t>
  </si>
  <si>
    <t>Светильник аварийный ЛУЧ-220-С 63 А</t>
  </si>
  <si>
    <t>Светильник аварийный ЛУЧ-220-С 63 ДФА</t>
  </si>
  <si>
    <t>Светильник аварийный ЛУЧ-220-С 63 Ф</t>
  </si>
  <si>
    <t>Светильник аварийный ЛУЧ-220-С 63 ФА</t>
  </si>
  <si>
    <t>Светильник аварийный ЛУЧ-220-С 83</t>
  </si>
  <si>
    <t>Светильник аварийный ЛУЧ-220-С 83 ДФА</t>
  </si>
  <si>
    <t>Светильник аварийный ЛУЧ-220-С 83 ФА</t>
  </si>
  <si>
    <t>Светильник аварийный ЛУЧ-220-С 103 А</t>
  </si>
  <si>
    <t>Светильник аварийный ЛУЧ-220-С 103 ДФА</t>
  </si>
  <si>
    <t>Светильник аварийный ЛУЧ-220-С 103 ДФА1</t>
  </si>
  <si>
    <t>Светильник аварийный ЛУЧ-220-С 103 Ф</t>
  </si>
  <si>
    <t>Светильник аварийный ЛУЧ-220-С 103 ФА</t>
  </si>
  <si>
    <t>Светильник аварийный Плазма-П-С(А)</t>
  </si>
  <si>
    <t>Световой оповещатель СОЛО/ИВА (12В)</t>
  </si>
  <si>
    <t>Сирена AL-P1 (VP-1)</t>
  </si>
  <si>
    <t>Сирена АС-10 (12В) квадратный корпус</t>
  </si>
  <si>
    <t>Сирена МАЯК-24-3М</t>
  </si>
  <si>
    <t>Сирена МАЯК-24-3М1</t>
  </si>
  <si>
    <t>Сирена Флейта-12В исп.2</t>
  </si>
  <si>
    <t>Система оповещения "Орфей" Аргус-Спектр</t>
  </si>
  <si>
    <t>Приборы управления</t>
  </si>
  <si>
    <t>Акустические системы</t>
  </si>
  <si>
    <t>Настенные</t>
  </si>
  <si>
    <t>Потолочные</t>
  </si>
  <si>
    <t>Система оповещения "Рокот" "Сибирский Арсенал"</t>
  </si>
  <si>
    <t>Радиорасширитель Рокот-Р2</t>
  </si>
  <si>
    <t xml:space="preserve">Приборы управления речевым оповещением </t>
  </si>
  <si>
    <t>Система оповещения о пожаре "Соната"</t>
  </si>
  <si>
    <t>Система оповещения "Ария"</t>
  </si>
  <si>
    <t>Приборы управления речевым оповещением</t>
  </si>
  <si>
    <t>Система оповещения "Октава" (Россия)</t>
  </si>
  <si>
    <t>Сирена Маяк-24-ЗМ2</t>
  </si>
  <si>
    <t>Сирена АС-10 (ООПЗ-12) круглый корпус</t>
  </si>
  <si>
    <t>Сирена АС-22 (ООПЗ-220) квадратный корпус</t>
  </si>
  <si>
    <t>Сирена АС-22 (ООПЗ-220) круглый корпус</t>
  </si>
  <si>
    <t>Сирена АС-24 (ООПЗ-24) квадратный корпус</t>
  </si>
  <si>
    <t>Сирена АС-24 (ООПЗ-24) круглый корпус</t>
  </si>
  <si>
    <t>Оповещатель охранно-пожарный звуковой ОПЗ Антишок</t>
  </si>
  <si>
    <t>Оповещатель охранно-пожарный звуковой ОПЗ Стандарт</t>
  </si>
  <si>
    <t>Оповещатель охранно-пожарный звуковой Бекас (ПКИ-МБ)</t>
  </si>
  <si>
    <t>Сирена Гром-12М</t>
  </si>
  <si>
    <t>Сирена Иволга (ПКИ-1)</t>
  </si>
  <si>
    <t>Сирена Иволга-2 (ПКИ-2)</t>
  </si>
  <si>
    <t>Сирена Колибри (ПКИ-1)</t>
  </si>
  <si>
    <t>Сирена Маяк-12-ЗМ</t>
  </si>
  <si>
    <t>Сирена Тон-1С-12</t>
  </si>
  <si>
    <t>Сирена Флейта-12В исп.1</t>
  </si>
  <si>
    <t>Сирена Флейта-220В</t>
  </si>
  <si>
    <t>Сирена Цикада (ПКИ-МЦ)</t>
  </si>
  <si>
    <t>Сирена Шмель</t>
  </si>
  <si>
    <t>Сирена 747 Ademco</t>
  </si>
  <si>
    <t>Сирена  AL-S58 (VS-85)</t>
  </si>
  <si>
    <t>Сирена  Маяк-12-ЗМ1-НИ</t>
  </si>
  <si>
    <t>Сирена  Маяк-24-ЗМ1-НИ</t>
  </si>
  <si>
    <t>Сирена  Маяк-12-ЗМ2-НИ</t>
  </si>
  <si>
    <t>Сирена  Маяк-220-ЗМ2-НИ</t>
  </si>
  <si>
    <t>Сирена  Маяк-24-ЗМ2-НИ</t>
  </si>
  <si>
    <t>Звонок громкого боя МЗМ-1</t>
  </si>
  <si>
    <t>Сирена  Свирель-2 исп. 00</t>
  </si>
  <si>
    <t>Сирена  Свирель-2 исп. 01</t>
  </si>
  <si>
    <t>Сирена  СС-1 (корпус силумин)</t>
  </si>
  <si>
    <t>Сирена  Сторож (МЗ-2)</t>
  </si>
  <si>
    <t>Сирена  702 Ademco</t>
  </si>
  <si>
    <t>Сирена  719 Ademco</t>
  </si>
  <si>
    <t>Приборы речевого оповещения</t>
  </si>
  <si>
    <t>Прибор управления РОКОТ</t>
  </si>
  <si>
    <t>Прибор управления РОКОТ-2</t>
  </si>
  <si>
    <t>Прибор управления РОКОТ-3</t>
  </si>
  <si>
    <t>Прибор управления Рокот-3, вар.2</t>
  </si>
  <si>
    <t>Прибор управления Рокот-3, вар.4</t>
  </si>
  <si>
    <t>Прибор управления РОКОТ-4</t>
  </si>
  <si>
    <t>Прибор управления Рокот-5 ПУО исп.2</t>
  </si>
  <si>
    <t>Прибор управления Рокот-5 ПУО исп.4</t>
  </si>
  <si>
    <t>Прибор управления Рокот-Р2</t>
  </si>
  <si>
    <t>Громкоговоритель АС-2-3</t>
  </si>
  <si>
    <t>Громкоговоритель АС-3-1</t>
  </si>
  <si>
    <t>Громкоговоритель АС-3-2</t>
  </si>
  <si>
    <t>Громкоговоритель АС-4</t>
  </si>
  <si>
    <t>Громкоговоритель АС-Р2</t>
  </si>
  <si>
    <t>Громкоговоритель АС-3-3</t>
  </si>
  <si>
    <t>Громкоговоритель АС-5</t>
  </si>
  <si>
    <t>Соната-К-Л блок речевого оповещения</t>
  </si>
  <si>
    <t>Соната-К-Л-Д блок речевого оповещения</t>
  </si>
  <si>
    <t>Соната-К-БР блок речевого оповещения</t>
  </si>
  <si>
    <t>Соната-КЛ-БР блок речевого оповещения</t>
  </si>
  <si>
    <t>Соната-ПУ блок речевого оповещения</t>
  </si>
  <si>
    <t>Соната-Р блок речевого оповещения</t>
  </si>
  <si>
    <t>Соната-3-Л (8 Ом) модуль акустический, настенный</t>
  </si>
  <si>
    <t>Соната-5 (8 Ом) модуль акустический, настенный</t>
  </si>
  <si>
    <t>Соната-5-Л (8 Ом) модуль акустический, настенный</t>
  </si>
  <si>
    <t>Соната-М модуль акустический, настенный</t>
  </si>
  <si>
    <t>Соната-М мини модуль акустический, настенный</t>
  </si>
  <si>
    <t>Соната-Т 100-3/1 ВТ модуль акустический, настенный</t>
  </si>
  <si>
    <t>Соната-Т-Л-100-3/1 ВТ модуль акустический, настенный</t>
  </si>
  <si>
    <t>Соната-ТЛ-100-3/1 Вт MINI модуль акустический, настенный</t>
  </si>
  <si>
    <t>Соната-М-Д модуль акустический, настенный</t>
  </si>
  <si>
    <t>Соната-Т-100-5/3 ВТ модуль акустический, настенный</t>
  </si>
  <si>
    <t>Соната-Т-Л-100-5/3 ВТ модуль акустический, настенный</t>
  </si>
  <si>
    <t>Соната-У модуль акустический, настенный</t>
  </si>
  <si>
    <t>Соната-УП модуль акустический, настенный</t>
  </si>
  <si>
    <t>Соната-Р-АС модуль акустический, настенный</t>
  </si>
  <si>
    <t>Соната-Р-СО модуль акустический, настенный</t>
  </si>
  <si>
    <t>Соната-Р-ЗО модуль акустический, настенный</t>
  </si>
  <si>
    <t>Соната-3-Л исп. 2 (8 Ом)  модуль акустический, потолочный</t>
  </si>
  <si>
    <t>Соната-5 исп. 2 (8 Ом)  модуль акустический, потолочный</t>
  </si>
  <si>
    <t xml:space="preserve">Соната-М исп.2 модуль акустический, потолочный </t>
  </si>
  <si>
    <t>Соната-Т-100-3/1 ВТ исп. 2  модуль акустический, потолочный</t>
  </si>
  <si>
    <t>Соната-Т-100-3/1 Вт исп.2 MINI  модуль акустический, потолочный</t>
  </si>
  <si>
    <t>Соната-Т-Л-100-3/1 Вт исп. 2  модуль акустический, потолочный</t>
  </si>
  <si>
    <t>Соната-Т-Л-100-3/1 Вт исп.2 MINI  модуль акустический, потолочный</t>
  </si>
  <si>
    <t>Соната-Т-100-5/3 ВТ исп. 2  модуль акустический, потолочный</t>
  </si>
  <si>
    <t>Соната-У исп. 2  модуль акустический, потолочный</t>
  </si>
  <si>
    <t>Прибор управления АРИЯ-БРО-М</t>
  </si>
  <si>
    <t>Прибор управления  АРИЯ-БРО-Р</t>
  </si>
  <si>
    <t>Прибор управления  АРИЯ-БРО-РМ</t>
  </si>
  <si>
    <t>Прибор управления  АРИЯ-БРО-М-МИНИ</t>
  </si>
  <si>
    <t>Прибор управления  АРИЯ-БРО-РМ-МИНИ</t>
  </si>
  <si>
    <t>Прибор управления  АРИЯ-БР-М</t>
  </si>
  <si>
    <t>Прибор управления  АРИЯ-БР-Р</t>
  </si>
  <si>
    <t>Прибор управления  АРИЯ-БР-РМ</t>
  </si>
  <si>
    <t>АРИЯ-БРО-АС модуль акустический настенный</t>
  </si>
  <si>
    <t>АРИЯ-10-АС модуль акустический настенный</t>
  </si>
  <si>
    <t>АРИЯ-10 (3 Вт) модуль акустический настенный</t>
  </si>
  <si>
    <t>АРИЯ-10 (5 Вт) модуль акустический настенный</t>
  </si>
  <si>
    <t>АРИЯ-10 (10 Вт) модуль акустический настенный</t>
  </si>
  <si>
    <t>АРИЯ-10-АСП модуль акустический потолочный</t>
  </si>
  <si>
    <t>АРИЯ-10 П (3 Вт) модуль акустический потолочный</t>
  </si>
  <si>
    <t>АРИЯ-10 П (5 Вт) модуль акустический потолочный</t>
  </si>
  <si>
    <t>АРИЯ-10 П (10Вт) модуль акустический потолочный</t>
  </si>
  <si>
    <t>Прибор управления Октава 80Ц</t>
  </si>
  <si>
    <t>Прибор управления  Октава 80Ц 30В</t>
  </si>
  <si>
    <t>Прибор управления  Октава 100ц</t>
  </si>
  <si>
    <t>Прибор управления  Октава ВПУ-4</t>
  </si>
  <si>
    <t>Прибор управления  Октава ВПУ-16</t>
  </si>
  <si>
    <t>АС-3-30/100 (НМ) модуль акустический настенный</t>
  </si>
  <si>
    <t>АС-5-30/100 (НМ) модуль акустический настенный</t>
  </si>
  <si>
    <t>АС-5-30 (НП) модуль акустический настенный</t>
  </si>
  <si>
    <t>АС-10-100 (НП) исп.5 модуль акустический настенный</t>
  </si>
  <si>
    <t>АС-3-30/100 (ПП) модуль акустический потолочный</t>
  </si>
  <si>
    <t>Прибор речевого оповещения Рупор</t>
  </si>
  <si>
    <t xml:space="preserve">Прибор речевого оповещения Рупор исп.01 </t>
  </si>
  <si>
    <t>Прибор речевого оповещения Рупор-ДБ</t>
  </si>
  <si>
    <t>Прибор речевого оповещения Рупор-ДТ</t>
  </si>
  <si>
    <t>Прибор речевого оповещения Рупор-200</t>
  </si>
  <si>
    <t>Световой оповещатель Астра-10 исп.1</t>
  </si>
  <si>
    <t>Световой оповещатель Астра-10М исп.1</t>
  </si>
  <si>
    <t>Световой оповещатель Астра-10 исп.2</t>
  </si>
  <si>
    <t>Световой оповещатель Маяк</t>
  </si>
  <si>
    <t>Световой оповещатель Маяк-24-С</t>
  </si>
  <si>
    <t>Световой оповещатель Маяк-12-СТ</t>
  </si>
  <si>
    <t>Световой оповещатель Маяк-12-СТ (синий цвет)</t>
  </si>
  <si>
    <t>Световой оповещатель Маяк-24-СТ</t>
  </si>
  <si>
    <t>Световой оповещатель Искра (12В)</t>
  </si>
  <si>
    <t>Световой оповещатель Искра (24В)</t>
  </si>
  <si>
    <t>Световой оповещатель 710 RD Ademco</t>
  </si>
  <si>
    <t>Световой оповещатель TK-30 (AL-L1) (оранжевая)</t>
  </si>
  <si>
    <t xml:space="preserve">СЗУ МАЯК-12К </t>
  </si>
  <si>
    <t xml:space="preserve">СЗУ Гром-12К исп.3 </t>
  </si>
  <si>
    <t xml:space="preserve">СЗУ Маяк-12КП </t>
  </si>
  <si>
    <t xml:space="preserve">СЗУ МАЯК-24КП </t>
  </si>
  <si>
    <t>СЗУ Астра-10М исп.2</t>
  </si>
  <si>
    <t>СЗУ Гром-12К</t>
  </si>
  <si>
    <t>СЗУ КОРБУ</t>
  </si>
  <si>
    <t>СЗУ Корбу-2М</t>
  </si>
  <si>
    <t>СЗУ Маяк-12-КП (110 дБ)</t>
  </si>
  <si>
    <t>СЗУ Маяк-24-КПМ</t>
  </si>
  <si>
    <t>СЗУ Маяк-12-КПМ1</t>
  </si>
  <si>
    <t>СЗУ Маяк-220-КПМ1</t>
  </si>
  <si>
    <t>СЗУ Маяк-24-КПМ1</t>
  </si>
  <si>
    <t>СЗУ Маяк-12-КПМ2</t>
  </si>
  <si>
    <t>СЗУ Маяк-220-КПМ2</t>
  </si>
  <si>
    <t>СЗУ Маяк-24-КПМ2</t>
  </si>
  <si>
    <t>СЗУ Октава-12В исп.1</t>
  </si>
  <si>
    <t>СЗУ Октава-12В исп.2</t>
  </si>
  <si>
    <t>СЗУ Октава-220В</t>
  </si>
  <si>
    <t>СЗУ Снегирь (ПКИ-СП12)</t>
  </si>
  <si>
    <t xml:space="preserve">СЗУ ОПОП 124-7 </t>
  </si>
  <si>
    <t>СЗУ Феникс-С (ПКИ-СП24)</t>
  </si>
  <si>
    <t>СЗУ Феникс-С  (ПКИ-СП12)</t>
  </si>
  <si>
    <t>СЗУ Феникс-Р</t>
  </si>
  <si>
    <t>СЗУ Филин (ПКИ-СП12)</t>
  </si>
  <si>
    <t>СЗУ БИЯ-С мод.1/220-1</t>
  </si>
  <si>
    <t>СЗУ БИЯ-С2</t>
  </si>
  <si>
    <t>СЗУ БИЯ-С3</t>
  </si>
  <si>
    <t>СЗУ Гром-12К исп.2</t>
  </si>
  <si>
    <t>СЗУ Маяк-12-К (110 дБ)</t>
  </si>
  <si>
    <t>СЗУ Маяк-12-К Т (тампер)</t>
  </si>
  <si>
    <t>СЗУ Маяк-220-К</t>
  </si>
  <si>
    <t>СЗУ Маяк-24-К</t>
  </si>
  <si>
    <t>СЗУ Маяк-24-К (110 дБ)</t>
  </si>
  <si>
    <t>СЗУ Маяк-12-КПМ1-НИ</t>
  </si>
  <si>
    <t>СЗУ Маяк-220-КПМ1-НИ</t>
  </si>
  <si>
    <t>СЗУ Маяк-24-КПМ1-НИ</t>
  </si>
  <si>
    <t>СЗУ Маяк-12-КПМ2-НИ</t>
  </si>
  <si>
    <t>СЗУ Маяк-220-КПМ2-НИ</t>
  </si>
  <si>
    <t>СЗУ Маяк-24-КПМ2-НИ</t>
  </si>
  <si>
    <t>СЗУ Свирель-2 исп. 03</t>
  </si>
  <si>
    <t>СЗУ Призма-200</t>
  </si>
  <si>
    <t>СЗУ Призма-201</t>
  </si>
  <si>
    <t>СЗУ Призма-202</t>
  </si>
  <si>
    <t>СЗУ ССУ-1</t>
  </si>
  <si>
    <t>СЗУ УСС-М-12</t>
  </si>
  <si>
    <t>СЗУ УСС-М-220</t>
  </si>
  <si>
    <t>Светозвуковые оповещатели</t>
  </si>
  <si>
    <t>Световой оповещатель Вишня-И (ПКИ-СО1)</t>
  </si>
  <si>
    <t>Световой оповещатель Строб (СИ-1)</t>
  </si>
  <si>
    <t>Световой оповещатель Строб (СБ-1)</t>
  </si>
  <si>
    <t>Световой оповещатель TK-30 (AL-L1) красная</t>
  </si>
  <si>
    <t>Световой оповещатель Строб-220 (СИ-3)</t>
  </si>
  <si>
    <t>Микрофонная станция Рокот-5 МС</t>
  </si>
  <si>
    <t>Усилитель  Октава 80Б</t>
  </si>
  <si>
    <t>Усилитель  Октава 80Б 30В</t>
  </si>
  <si>
    <t>Усилитель  Октава 100Б</t>
  </si>
  <si>
    <t>Соната-К-120У прибор управления</t>
  </si>
  <si>
    <t>Усилитель  Октава 80Б-100В исп.5</t>
  </si>
  <si>
    <t>Усилитель  Октава 80Б-30В исп.5</t>
  </si>
  <si>
    <t>Соната-К-120М прибор управления</t>
  </si>
  <si>
    <t>Усилитель Рокот-5 УМ исп.1</t>
  </si>
  <si>
    <t>Усилитель Рокот-5 УМ исп.2</t>
  </si>
  <si>
    <t>Соната-К-120М (внеш. микрофон) прибор управления</t>
  </si>
  <si>
    <t>Приборы приемно-контрольные охранные</t>
  </si>
  <si>
    <t>Прима-3 А</t>
  </si>
  <si>
    <t>Прима-4А с БФ прибор приемно-контрольный</t>
  </si>
  <si>
    <t>Приборы приемно-контрольные охранно-пожарные</t>
  </si>
  <si>
    <t>Одношлейфные</t>
  </si>
  <si>
    <t>ВЭРС-ПК1-01 ТМ-01</t>
  </si>
  <si>
    <t>Кварц, вариант 1 (новый, с 2016 г.)</t>
  </si>
  <si>
    <t>Кварц (вар. 2)</t>
  </si>
  <si>
    <t>Гранд Магистр 1А</t>
  </si>
  <si>
    <t>С количеством шлейфов от 2 до 6</t>
  </si>
  <si>
    <t>ВЭРС-ПК2 LAN</t>
  </si>
  <si>
    <t>ВЭРС-ПК 2П версия 3.1</t>
  </si>
  <si>
    <t>Гранд Магистр СБ 2 версия 3</t>
  </si>
  <si>
    <t>Астра-712/2</t>
  </si>
  <si>
    <t>ВЭРС-ПК4 LAN</t>
  </si>
  <si>
    <t>ВЭРС-ПК 4М версия 3.1</t>
  </si>
  <si>
    <t>Гранит-3</t>
  </si>
  <si>
    <t>Гранит-4</t>
  </si>
  <si>
    <t>Гранит-5</t>
  </si>
  <si>
    <t>ВЕРСЕТ 03 УМ</t>
  </si>
  <si>
    <t>ВЕРСЕТ 06 УМ</t>
  </si>
  <si>
    <t>Гранд Магистр 2А</t>
  </si>
  <si>
    <t>Гранд Магистр 2Арс</t>
  </si>
  <si>
    <t>Гранд МАГИСТР 2Арс SMS</t>
  </si>
  <si>
    <t>Гранд Магистр 4А</t>
  </si>
  <si>
    <t>Гранд Магистр 4Арс</t>
  </si>
  <si>
    <t>Гранд МАГИСТР 4Арс SMS</t>
  </si>
  <si>
    <t>Гранд Магистр СБ 4 версия 3</t>
  </si>
  <si>
    <t>Сигнал-2/4СИ исп. 2</t>
  </si>
  <si>
    <t>Сигнал-2/4СИ исп. 04</t>
  </si>
  <si>
    <t>С количеством шлейфов от 8 до 10</t>
  </si>
  <si>
    <t>Астра-713</t>
  </si>
  <si>
    <t>Астра-984</t>
  </si>
  <si>
    <t>Гранит-8</t>
  </si>
  <si>
    <t>ВЕРСЕТ 09 УМ</t>
  </si>
  <si>
    <t>Риф-ОП8 (исп.С)</t>
  </si>
  <si>
    <t>Гранд Магистр 8А</t>
  </si>
  <si>
    <t>Гранд Магистр 8Арс</t>
  </si>
  <si>
    <t>Гранд МАГИСТР 8Арс SMS</t>
  </si>
  <si>
    <t>Гранд Магистр 8 версия 3</t>
  </si>
  <si>
    <t>Гранд Магистр 8 версия 3 (12В, без встроенного РИП)</t>
  </si>
  <si>
    <t>С количеством шлейфов свыше 10</t>
  </si>
  <si>
    <t>Астра-821 (МРС)</t>
  </si>
  <si>
    <t>Астра-822 (МР)</t>
  </si>
  <si>
    <t>Астра-861 (МВИ)</t>
  </si>
  <si>
    <t>Гранд Магистр 16Арс</t>
  </si>
  <si>
    <t>Гранд МАГИСТР 16Арс SMS</t>
  </si>
  <si>
    <t>Гранд Магистр 24Арс</t>
  </si>
  <si>
    <t>Гранд МАГИСТР 24Арс SMS</t>
  </si>
  <si>
    <t>Гранд Магистр РМ4</t>
  </si>
  <si>
    <t>Гранд Магистр РМ8</t>
  </si>
  <si>
    <t>Гранд Магистр РМ16</t>
  </si>
  <si>
    <t>Гранд Магистр ТМ универсальный</t>
  </si>
  <si>
    <t>Гранд Магистр GSM версия 3</t>
  </si>
  <si>
    <t>Магистратор СА версия 3</t>
  </si>
  <si>
    <t>Магистратор СА+LAN версия 3</t>
  </si>
  <si>
    <t>Гранит-16</t>
  </si>
  <si>
    <t>Гранит-16 с ВП (БИУ)</t>
  </si>
  <si>
    <t>Гранит-24</t>
  </si>
  <si>
    <t>Гранит-24 с ВП (БИУ)</t>
  </si>
  <si>
    <t>Карат</t>
  </si>
  <si>
    <t>Карат с БИУ TFT</t>
  </si>
  <si>
    <t>Карат БР-4</t>
  </si>
  <si>
    <t>Приборы приемно-контрольные пожарные</t>
  </si>
  <si>
    <t>Адресные</t>
  </si>
  <si>
    <t>Риф-LS60</t>
  </si>
  <si>
    <t>Приемно-контрольные  и управления</t>
  </si>
  <si>
    <t>ВЭРС-ПУ версия 3.1</t>
  </si>
  <si>
    <t>Гранд Магистр БУ ПУ+РИП версия 3</t>
  </si>
  <si>
    <t>Гранд Магистр БУ ПУ версия 3</t>
  </si>
  <si>
    <t>Гранд Магистр РН ПУ</t>
  </si>
  <si>
    <t>Пирит-ПУ вар.2</t>
  </si>
  <si>
    <t>Пирит-БПТ</t>
  </si>
  <si>
    <t xml:space="preserve">Астра-712/8 </t>
  </si>
  <si>
    <t>ВЭРС-ПК-1-01</t>
  </si>
  <si>
    <t xml:space="preserve">Гранит-2 </t>
  </si>
  <si>
    <t>Сетевые контроллеры</t>
  </si>
  <si>
    <t>С2000-КС</t>
  </si>
  <si>
    <t>Преобразователи интерфейсов</t>
  </si>
  <si>
    <t>С2000-РПИ</t>
  </si>
  <si>
    <t>С2000-РПИ исп. 01</t>
  </si>
  <si>
    <t>С2000-ПП</t>
  </si>
  <si>
    <t>С2000-USB</t>
  </si>
  <si>
    <t>USB-RS485</t>
  </si>
  <si>
    <t>USB-RS232</t>
  </si>
  <si>
    <t>RS232-TTL</t>
  </si>
  <si>
    <t>Блоки индикации и управления, клавиатуры</t>
  </si>
  <si>
    <t>С2000-БИ исп. 02</t>
  </si>
  <si>
    <t>ППКОП с радиальными ШС</t>
  </si>
  <si>
    <t>Сигнал-20</t>
  </si>
  <si>
    <t>Сигнал-20М</t>
  </si>
  <si>
    <t>Сигнал-20П исп. 01</t>
  </si>
  <si>
    <t>С2000-ПУ</t>
  </si>
  <si>
    <t>Контроллеры доступа и считыватели</t>
  </si>
  <si>
    <t>Proxy-2А (Proxy-2А исп. 01)</t>
  </si>
  <si>
    <t>Proxy-2М</t>
  </si>
  <si>
    <t>Proxy-2МА</t>
  </si>
  <si>
    <t>Proxy-3M</t>
  </si>
  <si>
    <t>Proxy-5AG</t>
  </si>
  <si>
    <t>Proxy-5AB</t>
  </si>
  <si>
    <t>Proxy-USB MA</t>
  </si>
  <si>
    <t>Адресные подсистемы на основе «С2000-КДЛ»</t>
  </si>
  <si>
    <t>С2000-КДЛ-2И</t>
  </si>
  <si>
    <t>С2000-АР1 исп. 01</t>
  </si>
  <si>
    <t>С2000-АР1 исп. 02</t>
  </si>
  <si>
    <t>С2000-АР1 исп. 03</t>
  </si>
  <si>
    <t>С2000-АР2 исп. 02</t>
  </si>
  <si>
    <t>С2000-АР8</t>
  </si>
  <si>
    <t>С2000-АР1 с ИО 102-20</t>
  </si>
  <si>
    <t>С2000-АР1 с ИП 103-5/4</t>
  </si>
  <si>
    <t>С2000-БРШС-Ех</t>
  </si>
  <si>
    <t>ДИП-34А-03 (ИП 212-34А)</t>
  </si>
  <si>
    <t>ДИП-34А-04 (ИП 212-34А)</t>
  </si>
  <si>
    <t>С2000-ИП-03</t>
  </si>
  <si>
    <t>С2000-Спектрон-207</t>
  </si>
  <si>
    <t>ИПР 513-3АМ</t>
  </si>
  <si>
    <t>ИПР 513-3АМ исп.01</t>
  </si>
  <si>
    <t>С2000-ВТ</t>
  </si>
  <si>
    <t>С2000-ДЗ</t>
  </si>
  <si>
    <t>С2000-Пирон</t>
  </si>
  <si>
    <t>С2000-Пирон-Ш</t>
  </si>
  <si>
    <t>С2000-ПИК</t>
  </si>
  <si>
    <t>С2000-ПИК-СТ</t>
  </si>
  <si>
    <t>С2000-ШИК</t>
  </si>
  <si>
    <t>С2000-СТ</t>
  </si>
  <si>
    <t>С2000-СТИК</t>
  </si>
  <si>
    <t>С2000-СМК исп. 01</t>
  </si>
  <si>
    <t>С2000-КТ</t>
  </si>
  <si>
    <t>С2000-СП2 исп. 02</t>
  </si>
  <si>
    <t>С2000-СП4/220</t>
  </si>
  <si>
    <t>БРИЗ исп. 03</t>
  </si>
  <si>
    <t>Адресные подсистемы на основе ППК «Сигнал 10»</t>
  </si>
  <si>
    <t>ДИП-34ПА-03 (ИП 212-34ПА)</t>
  </si>
  <si>
    <t>ИПР 513-3ПАМ</t>
  </si>
  <si>
    <t>Рупор-ДБ</t>
  </si>
  <si>
    <t>Рупор-ДТ</t>
  </si>
  <si>
    <t>Рупор-200</t>
  </si>
  <si>
    <t>Приборы управления пожаротушением</t>
  </si>
  <si>
    <t>ЭДУ 513-3АМ</t>
  </si>
  <si>
    <t>ЭДУ 513-3АМ исп. 01</t>
  </si>
  <si>
    <t>ЭДУ 513-3АМ исп. 02</t>
  </si>
  <si>
    <t>Поток-3Н</t>
  </si>
  <si>
    <t>Поток-БКИ</t>
  </si>
  <si>
    <t>ШКП-4 (IP54)</t>
  </si>
  <si>
    <t>ШКП-10 (IP54)</t>
  </si>
  <si>
    <t>ШКП-18</t>
  </si>
  <si>
    <t>ШКП-18 (IP54)</t>
  </si>
  <si>
    <t>ШКП-30</t>
  </si>
  <si>
    <t>ШКП-30 (IP54)</t>
  </si>
  <si>
    <t>ШКП-45</t>
  </si>
  <si>
    <t>ШКП-45 (IP54)</t>
  </si>
  <si>
    <t>ШКП-75 (IP54)</t>
  </si>
  <si>
    <t>ШКП-110</t>
  </si>
  <si>
    <t>ШКП-110 (IP54)</t>
  </si>
  <si>
    <t>Релейные блоки</t>
  </si>
  <si>
    <t>Приборы передачи извещений</t>
  </si>
  <si>
    <t>Сигнал-6Р</t>
  </si>
  <si>
    <t>С2000-PGE</t>
  </si>
  <si>
    <t>Автоматика и диспетчеризация</t>
  </si>
  <si>
    <t>С2000-Т</t>
  </si>
  <si>
    <t>С2000-Т исп. 01</t>
  </si>
  <si>
    <t>С2000-АСР2</t>
  </si>
  <si>
    <t>С2000-Proxy, считыватель проксимити карты</t>
  </si>
  <si>
    <t>С2000-proxy H считыватель проксимити карты</t>
  </si>
  <si>
    <t xml:space="preserve">С2000-ИК исп.03 </t>
  </si>
  <si>
    <t xml:space="preserve">С2000-ИК исп.02 </t>
  </si>
  <si>
    <t xml:space="preserve">С2000-СМК </t>
  </si>
  <si>
    <t xml:space="preserve">С2000-СМК-ЭСТЕТ </t>
  </si>
  <si>
    <t>С2000-СП2  сигнально-пусковой блок</t>
  </si>
  <si>
    <t xml:space="preserve">БРИЗ </t>
  </si>
  <si>
    <t xml:space="preserve">С2000-ИП-ПА </t>
  </si>
  <si>
    <t xml:space="preserve">С2000-ИТ </t>
  </si>
  <si>
    <t>С2000-СП1 сигнально-пусковой блок</t>
  </si>
  <si>
    <t>С2000-ИК исп.04</t>
  </si>
  <si>
    <t>Извещатель магнитоконтактный ИО 102-39 исп. 01</t>
  </si>
  <si>
    <t>Извещатель ПИРОН-4 (ИО 409-39)</t>
  </si>
  <si>
    <t>ИЗВЕЩАТЕЛЬ РАПИД-3, ВАР.2</t>
  </si>
  <si>
    <t>Извещатель Икар-4М (ИО 309-19/1)</t>
  </si>
  <si>
    <t>Извещатель Икар-5Б (ИО 309-16)</t>
  </si>
  <si>
    <t>Извещатель Икар-Ш (ИО 309-19)</t>
  </si>
  <si>
    <t>Извещатель KX18DC</t>
  </si>
  <si>
    <t>Извещатель KX15DQ</t>
  </si>
  <si>
    <t>Извещатель Пирон-Ш (ИО 309-30)</t>
  </si>
  <si>
    <t>Извещатель Фотон-22Б (ИО 309-32)</t>
  </si>
  <si>
    <t>ИЗВЕЩАТЕЛЬ ПИРОН-7</t>
  </si>
  <si>
    <t>Тревожная кнопка РВ-68</t>
  </si>
  <si>
    <t>Извещатель тепловой ИП 103-5/1-А3 (н.з.)</t>
  </si>
  <si>
    <t>Сирена AL-S58 (VS-85)</t>
  </si>
  <si>
    <t>Сирена Маяк-12-ЗМ1-НИ</t>
  </si>
  <si>
    <t>Сирена Маяк-24-ЗМ1-НИ</t>
  </si>
  <si>
    <t>Сирена Маяк-12-ЗМ2-НИ</t>
  </si>
  <si>
    <t>Сирена Маяк-220-ЗМ2-НИ</t>
  </si>
  <si>
    <t>Сирена Свирель-2 исп. 00</t>
  </si>
  <si>
    <t>Сирена Свирель-2 исп. 01</t>
  </si>
  <si>
    <t>Сирена СС-1 (корпус силумин)</t>
  </si>
  <si>
    <t>Сирена Сторож (МЗ-2)</t>
  </si>
  <si>
    <t>Сирена 702 Ademco</t>
  </si>
  <si>
    <t>Сирена 719 Ademco</t>
  </si>
  <si>
    <t>Прибор управления Рокот-5 УМ исп.2</t>
  </si>
  <si>
    <t>Соната-К-120М Прибор управления</t>
  </si>
  <si>
    <t>Соната-3-Л исп. 2 (8 Ом) модуль акустический, потолочный</t>
  </si>
  <si>
    <t>Соната-5 исп. 2 (8 Ом) модуль акустический, потолочный</t>
  </si>
  <si>
    <t>Соната-М исп.2 модуль акустический, потолочный</t>
  </si>
  <si>
    <t>Соната-Т-100-3/1 ВТ исп. 2 модуль акустический, потолочный</t>
  </si>
  <si>
    <t>Соната-Т-100-3/1 Вт исп.2 MINI модуль акустический, потолочный</t>
  </si>
  <si>
    <t>Соната-Т-Л-100-3/1 Вт исп. 2 модуль акустический, потолочный</t>
  </si>
  <si>
    <t>Соната-Т-Л-100-3/1 Вт исп.2 MINI модуль акустический, потолочный</t>
  </si>
  <si>
    <t>Соната-Т-100-5/3 ВТ исп. 2 модуль акустический, потолочный</t>
  </si>
  <si>
    <t>Соната-У исп. 2 модуль акустический, потолочный</t>
  </si>
  <si>
    <t>Прибор управления АРИЯ-БРО-Р</t>
  </si>
  <si>
    <t>Прибор управления АРИЯ-БРО-РМ</t>
  </si>
  <si>
    <t>Прибор управления АРИЯ-БРО-М-МИНИ</t>
  </si>
  <si>
    <t>Прибор управления АРИЯ-БРО-РМ-МИНИ</t>
  </si>
  <si>
    <t>Прибор управления АРИЯ-БР-М</t>
  </si>
  <si>
    <t>Прибор управления АРИЯ-БР-Р</t>
  </si>
  <si>
    <t>Прибор управления АРИЯ-БР-РМ</t>
  </si>
  <si>
    <t>Прибор управления Октава 80Ц 30В</t>
  </si>
  <si>
    <t>Усилитель Октава 80Б</t>
  </si>
  <si>
    <t>Усилитель Октава 80Б 30В</t>
  </si>
  <si>
    <t>Усилитель Октава 80Б-100В исп.5</t>
  </si>
  <si>
    <t>Прибор управления Октава 80Б-30В исп.5</t>
  </si>
  <si>
    <t>Прибор управления Октава 100ц</t>
  </si>
  <si>
    <t>Прибор управления Октава 100Б</t>
  </si>
  <si>
    <t>Прибор управления Октава ВПУ-4</t>
  </si>
  <si>
    <t>Прибор управления Октава ВПУ-16</t>
  </si>
  <si>
    <t>Световой оповещатель Вишня-И (красный) (ПКИ-СО1)</t>
  </si>
  <si>
    <t>Световой оповещатель Строб (красный) (СИ-1)</t>
  </si>
  <si>
    <t>Световой оповещатель Строб (красный) (СБ-1)</t>
  </si>
  <si>
    <t>Световой оповещатель Строб-220 (красный) (СИ-3)</t>
  </si>
  <si>
    <t>Световой оповещатель TK-30 (AL-L1) (красная)</t>
  </si>
  <si>
    <t>СЗУ ОПОП 124-7</t>
  </si>
  <si>
    <t>СЗУ Феникс-С (ПКИ-СП12)</t>
  </si>
  <si>
    <t>С2000-ПП преобразователь протокола</t>
  </si>
  <si>
    <t>USB-RS232 преобразователь интерфейсов</t>
  </si>
  <si>
    <t>RS232-TTL преобразователь интерфейсов</t>
  </si>
  <si>
    <t>ПОТОК-3Н</t>
  </si>
  <si>
    <t>г. Челябинск, ул. Ворошилова, д. 25</t>
  </si>
  <si>
    <t xml:space="preserve">Тревожная кнопка РВ-68 </t>
  </si>
  <si>
    <r>
      <t>Извещатель линейный</t>
    </r>
    <r>
      <rPr>
        <sz val="11"/>
        <rFont val="Times New Roman"/>
        <family val="1"/>
        <charset val="204"/>
      </rPr>
      <t xml:space="preserve"> ИП212-152ЛМД-</t>
    </r>
    <r>
      <rPr>
        <sz val="12"/>
        <rFont val="Times New Roman"/>
        <family val="1"/>
        <charset val="204"/>
      </rPr>
      <t>П "ИПДЛ-152ЛМД-П" на 30-120 м</t>
    </r>
  </si>
  <si>
    <t>цена тинко</t>
  </si>
  <si>
    <t xml:space="preserve">Извещатель магнитоконтактный ИО 102-77 </t>
  </si>
  <si>
    <t>Извещатель магнитоконтактный ИО 102-40К исп.01, IP55</t>
  </si>
  <si>
    <t>Извещатель пламени ИПП 329/330-10-1 (Тюльпан-2-16)</t>
  </si>
  <si>
    <t>Извещатель пламени ИПП-330-3-4 "Тюльпан" (код 1-1-1)</t>
  </si>
  <si>
    <t>Извещатель пламени ИПП-330-1-1 "Тюльпан" (код 1-1)</t>
  </si>
  <si>
    <t>Извещатель пожарный ИДТ-2 диф. (ИП-212/101-18 R)</t>
  </si>
  <si>
    <t>Извещатель пламени ИПП-330-9-4 "Тюльпан" (код 1-2)</t>
  </si>
  <si>
    <t>Сирена ПКИ-3 Иволга-3</t>
  </si>
  <si>
    <t>Световой оповещатель TK-30 (AL-L1) оранж</t>
  </si>
  <si>
    <t>ОРФЕЙ-МА-1 (Н) модуль акустический настенный</t>
  </si>
  <si>
    <t>ОРФЕЙ-МА-1 (П) модуль акустический потолочный</t>
  </si>
  <si>
    <t>АС-10-30-100 (НП) исп.5 модуль акустический настенный</t>
  </si>
  <si>
    <t>Светильник аварийный SKAT LT-6619LEDLi-lon</t>
  </si>
  <si>
    <t>Светильник аварийный ЛУЧ-220-С 64 ДФА ДРАЙВ</t>
  </si>
  <si>
    <t>Сигнал 10</t>
  </si>
  <si>
    <t>Сигнал 20П ПКП</t>
  </si>
  <si>
    <t>ВЭРС-ПК 4М версия 3.2</t>
  </si>
  <si>
    <t>Гранд Магистр 2Арс (версия 2)</t>
  </si>
  <si>
    <t>Гранд МАГИСТР 2Арс SMS2</t>
  </si>
  <si>
    <t>Гранд Магистр 4Арс(версия 2)</t>
  </si>
  <si>
    <t>Гранд МАГИСТР 4Арс SMS2</t>
  </si>
  <si>
    <t>Беспроводные наборы</t>
  </si>
  <si>
    <t>3G MMS Сигнализация "Часовой-8х8-RF BOX" Беспроводной комплект ПРОФИ</t>
  </si>
  <si>
    <t>GSM Сигнализация "Умный часовой-8х8-RF BOX" (РАДИОКАНАЛЬНЫЙ комплект для дома МИНИ)</t>
  </si>
  <si>
    <t>GSM Сигнализация "Умный часовой-8х8-RF BOX" РАДИОКАНАЛЬНЫЙ комплект для дома ПРОФИ</t>
  </si>
  <si>
    <t>Приборы без датчиков</t>
  </si>
  <si>
    <t>3G MMS Сигнализация "Часовой-8х8-RF BOX"</t>
  </si>
  <si>
    <t>GSM Сигнализация "Умный часовой-8х8-RF BOX"</t>
  </si>
  <si>
    <t>GSM Сигнализация "Умный часовой-4"</t>
  </si>
  <si>
    <t>Проводные наборы</t>
  </si>
  <si>
    <t>GSM Сигнализация "Умный часовой-4"  (Набор для гаража МИНИ)</t>
  </si>
  <si>
    <t>GSM Сигнализация "Умный часовой-4"  (Набор для дачи, дома, квартиры ПРОФИ)</t>
  </si>
  <si>
    <t>GSM Сигнализация "Умный часовой-4"  (Набор для гаража ПРОФИ)</t>
  </si>
  <si>
    <t>GSM Сигнализация "Умный часовой-4"  (Набор для дачи, дома, квартиры МИНИ)</t>
  </si>
  <si>
    <t>GSM Сигнализация "Умный часовой-4" (Для котла)</t>
  </si>
  <si>
    <t>Датчики и оборудование</t>
  </si>
  <si>
    <t>Аккумуляторы</t>
  </si>
  <si>
    <t>Аккумуляторная батарея 12 В 1,2 А/ч</t>
  </si>
  <si>
    <t>Аккумуляторная батарея 12 В 12 А/ч</t>
  </si>
  <si>
    <t>Аккумуляторная батарея 12 В 2,3 А/ч</t>
  </si>
  <si>
    <t>Аккумуляторная батарея 12 В 4,5 А/ч</t>
  </si>
  <si>
    <t>Аккумуляторная батарея 12 В 7 А/ч</t>
  </si>
  <si>
    <t>Блоки Реле (Устройства комутации)</t>
  </si>
  <si>
    <t>Блок Реле БР-12/02</t>
  </si>
  <si>
    <t>Блок Реле БР-12/06 v.2</t>
  </si>
  <si>
    <t>Датчики вибрации и радиоволновые</t>
  </si>
  <si>
    <t>Беспроводные датчики</t>
  </si>
  <si>
    <t xml:space="preserve">Проводные датчики </t>
  </si>
  <si>
    <t>Аргус-2 (ИО-407-5/4) Датчик охранный, объемный, радиоволновой</t>
  </si>
  <si>
    <t>Аргус-3 (ИО 407-12) Датчик объемный радиоволновой</t>
  </si>
  <si>
    <t>Удар вибрационный, микропроцесс. обработка, -30…+50°С</t>
  </si>
  <si>
    <t>Шорох-2 (ИО-313-5/1) датчик охранный, поверхностный, вибрационный</t>
  </si>
  <si>
    <t>ЭХО-5,объемный ультразвуковой</t>
  </si>
  <si>
    <t>Датчики движения</t>
  </si>
  <si>
    <t>Проводные датчики движения</t>
  </si>
  <si>
    <t>Patrol-201 PET, Датчик ИК пассивный, с защитой от животных до 20 кг., -30-+50.</t>
  </si>
  <si>
    <t>ИД-12Е извещатель инфракрасный пассивный</t>
  </si>
  <si>
    <t>ИД-40 пассивный, инфракрасный датчик уличный</t>
  </si>
  <si>
    <t>ИД-50 Датчик пассивный, инфракрасный, уличный</t>
  </si>
  <si>
    <t>ИД-70 Датчик пассивный, инфракрасный, уличный</t>
  </si>
  <si>
    <t>ИД2-100 Датчик пассивный, инфракрасный, уличный</t>
  </si>
  <si>
    <t>Кронштейн к Астре-5</t>
  </si>
  <si>
    <t>Кронштейн малый (пирон)</t>
  </si>
  <si>
    <t>Пирон-4, датчик движения объемный</t>
  </si>
  <si>
    <t>Пирон-4Д Датчик оптико-электронный с помехозащищенностью от домашних животных весом до 20 кг</t>
  </si>
  <si>
    <t>Пирон-5 извещатель охранный объемный, защита до 40 кг оптико-электронный</t>
  </si>
  <si>
    <t>Пирон-6 оптико-электронный извещатель потолочный</t>
  </si>
  <si>
    <t>Пирон-7 совмещенный ИК+разбития стекла</t>
  </si>
  <si>
    <t>Пирон-8. Для уличной установки</t>
  </si>
  <si>
    <t>Пирон-Ш, извещатель поверхностный, тип штора</t>
  </si>
  <si>
    <t>Радиоканальные датчики движения</t>
  </si>
  <si>
    <t>Беспроводной  датчик движения DD-02G, дальность 100м (без внешней антенны)</t>
  </si>
  <si>
    <t>Датчики открытия двери (магнитоконтактные)</t>
  </si>
  <si>
    <t>Беспроводные Датчики открытия двери</t>
  </si>
  <si>
    <t>Беспроводной  датчик открытия двери DM-01B, дальность 100 м</t>
  </si>
  <si>
    <t>Беспроводной датчик открытия двери DM-03B</t>
  </si>
  <si>
    <t>Проводные Датчики открытия двери</t>
  </si>
  <si>
    <t>ИО 102-60 А2П извещатель охранный накладной, защитный пластиковый рукав</t>
  </si>
  <si>
    <t>ИО 102-60 Б2П извещатель охранный накладной, защитный пластиковый рукав</t>
  </si>
  <si>
    <t>Радиопульты 433МГц</t>
  </si>
  <si>
    <t>Пульт беспроводной постановки\снятия с охраны. PU-04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</si>
</sst>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164" formatCode="#,##0&quot;р.&quot;"/>
    <numFmt numFmtId="165" formatCode="#,##0&quot;р.&quot;;[Red]#,##0&quot;р.&quot;"/>
    <numFmt numFmtId="166" formatCode="#,##0.0"/>
    <numFmt numFmtId="167" formatCode="0.0"/>
    <numFmt numFmtId="168" formatCode="#,##0_р_."/>
  </numFmts>
  <fonts count="33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</font>
    <font>
      <b/>
      <i/>
      <sz val="13"/>
      <name val="Times New Roman"/>
      <family val="1"/>
      <charset val="204"/>
    </font>
    <font>
      <b/>
      <i/>
      <sz val="15.95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name val="Times New Roman"/>
      <family val="1"/>
    </font>
    <font>
      <b/>
      <i/>
      <sz val="14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i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7"/>
      <name val="Times New Roman"/>
      <family val="2"/>
      <charset val="1"/>
    </font>
    <font>
      <b/>
      <i/>
      <sz val="14"/>
      <color theme="1"/>
      <name val="Arial"/>
      <family val="2"/>
      <charset val="204"/>
    </font>
    <font>
      <b/>
      <i/>
      <sz val="13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4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270">
        <stop position="0">
          <color theme="0"/>
        </stop>
        <stop position="1">
          <color rgb="FF3229E3"/>
        </stop>
      </gradientFill>
    </fill>
    <fill>
      <gradientFill type="path">
        <stop position="0">
          <color theme="0"/>
        </stop>
        <stop position="1">
          <color rgb="FF395ED3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37">
    <xf numFmtId="0" fontId="0" fillId="0" borderId="0" xfId="0"/>
    <xf numFmtId="0" fontId="12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wrapText="1"/>
    </xf>
    <xf numFmtId="0" fontId="0" fillId="4" borderId="6" xfId="0" applyFill="1" applyBorder="1"/>
    <xf numFmtId="0" fontId="10" fillId="5" borderId="7" xfId="0" applyFont="1" applyFill="1" applyBorder="1" applyAlignment="1">
      <alignment horizontal="right" wrapText="1"/>
    </xf>
    <xf numFmtId="0" fontId="0" fillId="5" borderId="1" xfId="0" applyFill="1" applyBorder="1"/>
    <xf numFmtId="0" fontId="10" fillId="5" borderId="4" xfId="0" applyFont="1" applyFill="1" applyBorder="1" applyAlignment="1">
      <alignment horizontal="right" wrapText="1"/>
    </xf>
    <xf numFmtId="0" fontId="8" fillId="5" borderId="4" xfId="0" applyFont="1" applyFill="1" applyBorder="1" applyAlignment="1">
      <alignment horizontal="right" wrapText="1"/>
    </xf>
    <xf numFmtId="0" fontId="0" fillId="5" borderId="5" xfId="0" applyFill="1" applyBorder="1"/>
    <xf numFmtId="0" fontId="12" fillId="5" borderId="8" xfId="0" applyFont="1" applyFill="1" applyBorder="1" applyAlignment="1">
      <alignment horizontal="right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0" fontId="0" fillId="0" borderId="3" xfId="0" applyBorder="1" applyAlignment="1"/>
    <xf numFmtId="0" fontId="0" fillId="0" borderId="0" xfId="0" applyFill="1" applyBorder="1" applyAlignment="1"/>
    <xf numFmtId="0" fontId="14" fillId="0" borderId="0" xfId="0" applyFont="1" applyFill="1" applyBorder="1" applyAlignment="1"/>
    <xf numFmtId="3" fontId="3" fillId="8" borderId="12" xfId="0" applyNumberFormat="1" applyFont="1" applyFill="1" applyBorder="1" applyAlignment="1" applyProtection="1">
      <alignment horizontal="center" vertical="center"/>
      <protection hidden="1"/>
    </xf>
    <xf numFmtId="3" fontId="3" fillId="8" borderId="10" xfId="0" applyNumberFormat="1" applyFont="1" applyFill="1" applyBorder="1" applyAlignment="1" applyProtection="1">
      <alignment horizontal="center" vertical="center"/>
      <protection hidden="1"/>
    </xf>
    <xf numFmtId="3" fontId="0" fillId="0" borderId="3" xfId="0" applyNumberFormat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9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 applyProtection="1">
      <alignment horizontal="center" vertical="center"/>
      <protection hidden="1"/>
    </xf>
    <xf numFmtId="0" fontId="9" fillId="9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3" fontId="0" fillId="0" borderId="0" xfId="0" applyNumberForma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3" fontId="1" fillId="2" borderId="13" xfId="0" applyNumberFormat="1" applyFont="1" applyFill="1" applyBorder="1" applyAlignment="1" applyProtection="1">
      <alignment horizontal="center" vertical="center"/>
      <protection hidden="1"/>
    </xf>
    <xf numFmtId="3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horizontal="center" vertical="center"/>
    </xf>
    <xf numFmtId="167" fontId="1" fillId="3" borderId="14" xfId="0" applyNumberFormat="1" applyFont="1" applyFill="1" applyBorder="1" applyAlignment="1">
      <alignment horizontal="center" vertical="center"/>
    </xf>
    <xf numFmtId="0" fontId="1" fillId="3" borderId="14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164" fontId="16" fillId="3" borderId="14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/>
    </xf>
    <xf numFmtId="164" fontId="19" fillId="3" borderId="14" xfId="0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3" borderId="14" xfId="0" applyNumberFormat="1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NumberFormat="1" applyFont="1" applyFill="1" applyBorder="1" applyAlignment="1">
      <alignment horizontal="left" vertical="center" wrapText="1"/>
    </xf>
    <xf numFmtId="0" fontId="18" fillId="5" borderId="0" xfId="477" applyFill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" fillId="3" borderId="15" xfId="0" applyNumberFormat="1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center"/>
    </xf>
    <xf numFmtId="0" fontId="24" fillId="0" borderId="0" xfId="478" applyNumberFormat="1" applyFont="1" applyBorder="1" applyAlignment="1">
      <alignment horizontal="left" vertical="top" wrapText="1"/>
    </xf>
    <xf numFmtId="164" fontId="24" fillId="0" borderId="0" xfId="478" applyNumberFormat="1" applyFont="1" applyBorder="1" applyAlignment="1">
      <alignment horizontal="left"/>
    </xf>
    <xf numFmtId="164" fontId="0" fillId="0" borderId="0" xfId="0" applyNumberFormat="1" applyFont="1"/>
    <xf numFmtId="0" fontId="23" fillId="3" borderId="14" xfId="0" applyNumberFormat="1" applyFont="1" applyFill="1" applyBorder="1" applyAlignment="1">
      <alignment horizontal="center" vertical="center" wrapText="1"/>
    </xf>
    <xf numFmtId="167" fontId="23" fillId="3" borderId="14" xfId="0" applyNumberFormat="1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 wrapText="1"/>
    </xf>
    <xf numFmtId="3" fontId="23" fillId="3" borderId="14" xfId="0" applyNumberFormat="1" applyFont="1" applyFill="1" applyBorder="1" applyAlignment="1">
      <alignment horizontal="center" vertical="center"/>
    </xf>
    <xf numFmtId="166" fontId="23" fillId="3" borderId="14" xfId="0" applyNumberFormat="1" applyFont="1" applyFill="1" applyBorder="1" applyAlignment="1">
      <alignment horizontal="center" vertical="center"/>
    </xf>
    <xf numFmtId="0" fontId="23" fillId="3" borderId="14" xfId="0" applyNumberFormat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23" fillId="3" borderId="14" xfId="0" applyNumberFormat="1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164" fontId="7" fillId="3" borderId="14" xfId="0" applyNumberFormat="1" applyFont="1" applyFill="1" applyBorder="1" applyAlignment="1" applyProtection="1">
      <alignment horizontal="center" vertical="center"/>
      <protection hidden="1"/>
    </xf>
    <xf numFmtId="164" fontId="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16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15" xfId="0" applyFont="1" applyFill="1" applyBorder="1" applyAlignment="1">
      <alignment horizontal="left" vertical="center" wrapText="1"/>
    </xf>
    <xf numFmtId="3" fontId="16" fillId="3" borderId="14" xfId="0" applyNumberFormat="1" applyFont="1" applyFill="1" applyBorder="1" applyAlignment="1" applyProtection="1">
      <alignment horizontal="center" vertical="center" wrapText="1"/>
      <protection hidden="1"/>
    </xf>
    <xf numFmtId="3" fontId="7" fillId="3" borderId="14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Protection="1">
      <protection hidden="1"/>
    </xf>
    <xf numFmtId="0" fontId="16" fillId="11" borderId="17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6" fillId="11" borderId="16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 vertical="center" wrapText="1"/>
    </xf>
    <xf numFmtId="164" fontId="17" fillId="3" borderId="14" xfId="0" applyNumberFormat="1" applyFont="1" applyFill="1" applyBorder="1" applyAlignment="1" applyProtection="1">
      <alignment horizontal="center" vertical="center"/>
      <protection hidden="1"/>
    </xf>
    <xf numFmtId="0" fontId="28" fillId="3" borderId="14" xfId="0" applyFont="1" applyFill="1" applyBorder="1" applyAlignment="1">
      <alignment horizontal="center" vertical="center" wrapText="1"/>
    </xf>
    <xf numFmtId="0" fontId="0" fillId="0" borderId="0" xfId="0" applyFont="1"/>
    <xf numFmtId="164" fontId="17" fillId="3" borderId="14" xfId="0" applyNumberFormat="1" applyFont="1" applyFill="1" applyBorder="1" applyAlignment="1">
      <alignment horizontal="center" vertical="center" wrapText="1"/>
    </xf>
    <xf numFmtId="164" fontId="17" fillId="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4" fillId="0" borderId="15" xfId="478" applyNumberFormat="1" applyFont="1" applyBorder="1" applyAlignment="1">
      <alignment horizontal="left"/>
    </xf>
    <xf numFmtId="1" fontId="0" fillId="0" borderId="0" xfId="0" applyNumberFormat="1" applyFont="1"/>
    <xf numFmtId="0" fontId="1" fillId="3" borderId="19" xfId="0" applyFont="1" applyFill="1" applyBorder="1" applyAlignment="1">
      <alignment vertical="center" wrapText="1"/>
    </xf>
    <xf numFmtId="164" fontId="17" fillId="0" borderId="0" xfId="0" applyNumberFormat="1" applyFont="1" applyAlignment="1">
      <alignment horizontal="center" vertical="center"/>
    </xf>
    <xf numFmtId="42" fontId="16" fillId="3" borderId="14" xfId="0" applyNumberFormat="1" applyFont="1" applyFill="1" applyBorder="1" applyAlignment="1">
      <alignment horizontal="center" vertical="center" wrapText="1"/>
    </xf>
    <xf numFmtId="42" fontId="17" fillId="3" borderId="15" xfId="0" applyNumberFormat="1" applyFont="1" applyFill="1" applyBorder="1" applyAlignment="1" applyProtection="1">
      <alignment horizontal="center" vertical="center"/>
      <protection hidden="1"/>
    </xf>
    <xf numFmtId="42" fontId="7" fillId="3" borderId="15" xfId="0" applyNumberFormat="1" applyFont="1" applyFill="1" applyBorder="1" applyAlignment="1" applyProtection="1">
      <alignment horizontal="center" vertical="center"/>
      <protection hidden="1"/>
    </xf>
    <xf numFmtId="42" fontId="17" fillId="3" borderId="15" xfId="0" applyNumberFormat="1" applyFont="1" applyFill="1" applyBorder="1" applyAlignment="1" applyProtection="1">
      <alignment horizontal="center" vertical="center" wrapText="1"/>
      <protection hidden="1"/>
    </xf>
    <xf numFmtId="42" fontId="7" fillId="3" borderId="15" xfId="0" applyNumberFormat="1" applyFont="1" applyFill="1" applyBorder="1" applyAlignment="1" applyProtection="1">
      <alignment horizontal="center" vertical="center" wrapText="1"/>
      <protection hidden="1"/>
    </xf>
    <xf numFmtId="42" fontId="20" fillId="0" borderId="0" xfId="0" applyNumberFormat="1" applyFont="1"/>
    <xf numFmtId="168" fontId="0" fillId="0" borderId="0" xfId="0" applyNumberFormat="1"/>
    <xf numFmtId="0" fontId="30" fillId="3" borderId="14" xfId="0" applyFont="1" applyFill="1" applyBorder="1" applyAlignment="1">
      <alignment horizontal="left" vertical="center" wrapText="1"/>
    </xf>
    <xf numFmtId="0" fontId="32" fillId="0" borderId="0" xfId="0" applyFont="1"/>
    <xf numFmtId="164" fontId="32" fillId="0" borderId="15" xfId="0" applyNumberFormat="1" applyFont="1" applyBorder="1"/>
    <xf numFmtId="164" fontId="17" fillId="3" borderId="15" xfId="0" applyNumberFormat="1" applyFont="1" applyFill="1" applyBorder="1" applyAlignment="1">
      <alignment horizontal="center" vertical="center"/>
    </xf>
    <xf numFmtId="164" fontId="0" fillId="3" borderId="15" xfId="0" applyNumberFormat="1" applyFill="1" applyBorder="1"/>
    <xf numFmtId="168" fontId="0" fillId="3" borderId="15" xfId="0" applyNumberFormat="1" applyFill="1" applyBorder="1"/>
    <xf numFmtId="0" fontId="0" fillId="0" borderId="15" xfId="0" applyBorder="1"/>
    <xf numFmtId="0" fontId="0" fillId="3" borderId="15" xfId="0" applyFill="1" applyBorder="1"/>
    <xf numFmtId="0" fontId="13" fillId="5" borderId="0" xfId="0" applyFont="1" applyFill="1" applyAlignment="1">
      <alignment horizontal="left" wrapText="1"/>
    </xf>
    <xf numFmtId="0" fontId="15" fillId="2" borderId="13" xfId="0" applyFont="1" applyFill="1" applyBorder="1" applyAlignment="1">
      <alignment horizontal="center" vertical="top" wrapText="1"/>
    </xf>
    <xf numFmtId="0" fontId="15" fillId="6" borderId="13" xfId="0" applyFont="1" applyFill="1" applyBorder="1" applyAlignment="1">
      <alignment horizontal="center" vertical="top" wrapText="1"/>
    </xf>
    <xf numFmtId="0" fontId="16" fillId="10" borderId="18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16" fillId="11" borderId="18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26" fillId="10" borderId="18" xfId="0" applyFont="1" applyFill="1" applyBorder="1" applyAlignment="1">
      <alignment horizontal="center" vertical="center" wrapText="1"/>
    </xf>
    <xf numFmtId="0" fontId="26" fillId="10" borderId="17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left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10" borderId="16" xfId="478" applyNumberFormat="1" applyFont="1" applyFill="1" applyBorder="1" applyAlignment="1">
      <alignment horizontal="center" wrapText="1"/>
    </xf>
    <xf numFmtId="0" fontId="26" fillId="10" borderId="18" xfId="478" applyNumberFormat="1" applyFont="1" applyFill="1" applyBorder="1" applyAlignment="1">
      <alignment horizontal="center" wrapText="1"/>
    </xf>
    <xf numFmtId="0" fontId="26" fillId="10" borderId="17" xfId="478" applyNumberFormat="1" applyFont="1" applyFill="1" applyBorder="1" applyAlignment="1">
      <alignment horizontal="center" wrapText="1"/>
    </xf>
    <xf numFmtId="0" fontId="26" fillId="10" borderId="20" xfId="478" applyNumberFormat="1" applyFont="1" applyFill="1" applyBorder="1" applyAlignment="1">
      <alignment horizontal="center" wrapText="1"/>
    </xf>
    <xf numFmtId="0" fontId="26" fillId="10" borderId="21" xfId="478" applyNumberFormat="1" applyFont="1" applyFill="1" applyBorder="1" applyAlignment="1">
      <alignment horizont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164" fontId="31" fillId="3" borderId="15" xfId="0" applyNumberFormat="1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/>
    </xf>
    <xf numFmtId="0" fontId="25" fillId="3" borderId="15" xfId="0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164" fontId="22" fillId="0" borderId="15" xfId="0" applyNumberFormat="1" applyFont="1" applyFill="1" applyBorder="1" applyAlignment="1">
      <alignment horizontal="center" vertical="center"/>
    </xf>
    <xf numFmtId="164" fontId="22" fillId="12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32" fillId="0" borderId="15" xfId="0" applyFont="1" applyBorder="1"/>
    <xf numFmtId="0" fontId="0" fillId="0" borderId="0" xfId="0" applyNumberFormat="1" applyFont="1" applyBorder="1" applyAlignment="1">
      <alignment horizontal="left" vertical="top" wrapText="1"/>
    </xf>
  </cellXfs>
  <cellStyles count="47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/>
    <cellStyle name="Обычный" xfId="0" builtinId="0"/>
    <cellStyle name="Обычный 2" xfId="478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</cellStyles>
  <dxfs count="0"/>
  <tableStyles count="0" defaultTableStyle="TableStyleMedium9" defaultPivotStyle="PivotStyleMedium4"/>
  <colors>
    <mruColors>
      <color rgb="FF395ED3"/>
      <color rgb="FF5A2AE2"/>
      <color rgb="FFFFFFFF"/>
      <color rgb="FF3229E3"/>
      <color rgb="FF0000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1114425</xdr:colOff>
      <xdr:row>3</xdr:row>
      <xdr:rowOff>209550</xdr:rowOff>
    </xdr:to>
    <xdr:pic>
      <xdr:nvPicPr>
        <xdr:cNvPr id="4097" name="Picture 1" descr="http://s1009626.cdn3.setup.ru/u/pic/1f/f615ee4fba11e4bd6bfffdc45aa83f/-/%D0%BB%D0%BE%D0%B3%D0%BE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"/>
          <a:ext cx="1905000" cy="9429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8"/>
  <sheetViews>
    <sheetView tabSelected="1" workbookViewId="0">
      <selection activeCell="B18" sqref="B18"/>
    </sheetView>
  </sheetViews>
  <sheetFormatPr defaultRowHeight="15.75" x14ac:dyDescent="0.25"/>
  <cols>
    <col min="1" max="1" width="10.375" customWidth="1"/>
    <col min="2" max="2" width="52.25" customWidth="1"/>
  </cols>
  <sheetData>
    <row r="1" spans="1:2" ht="17.25" x14ac:dyDescent="0.3">
      <c r="A1" s="3"/>
      <c r="B1" s="4" t="s">
        <v>1203</v>
      </c>
    </row>
    <row r="2" spans="1:2" ht="20.25" x14ac:dyDescent="0.3">
      <c r="A2" s="5"/>
      <c r="B2" s="6" t="s">
        <v>11</v>
      </c>
    </row>
    <row r="3" spans="1:2" ht="20.25" x14ac:dyDescent="0.3">
      <c r="A3" s="5"/>
      <c r="B3" s="7" t="s">
        <v>12</v>
      </c>
    </row>
    <row r="4" spans="1:2" ht="20.25" thickBot="1" x14ac:dyDescent="0.4">
      <c r="A4" s="8"/>
      <c r="B4" s="9" t="s">
        <v>13</v>
      </c>
    </row>
    <row r="5" spans="1:2" ht="30.75" customHeight="1" x14ac:dyDescent="0.45">
      <c r="A5" s="103" t="s">
        <v>14</v>
      </c>
      <c r="B5" s="103"/>
    </row>
    <row r="6" spans="1:2" ht="20.25" x14ac:dyDescent="0.3">
      <c r="A6" s="1">
        <v>1</v>
      </c>
      <c r="B6" s="2" t="s">
        <v>31</v>
      </c>
    </row>
    <row r="7" spans="1:2" ht="20.25" x14ac:dyDescent="0.3">
      <c r="A7" s="1">
        <v>2</v>
      </c>
      <c r="B7" s="2" t="s">
        <v>50</v>
      </c>
    </row>
    <row r="8" spans="1:2" ht="20.25" x14ac:dyDescent="0.3">
      <c r="A8" s="1">
        <v>3</v>
      </c>
      <c r="B8" s="2" t="s">
        <v>130</v>
      </c>
    </row>
    <row r="9" spans="1:2" ht="20.25" x14ac:dyDescent="0.3">
      <c r="A9" s="1">
        <v>4</v>
      </c>
      <c r="B9" s="2" t="s">
        <v>131</v>
      </c>
    </row>
    <row r="10" spans="1:2" ht="20.25" x14ac:dyDescent="0.3">
      <c r="A10" s="1">
        <v>5</v>
      </c>
      <c r="B10" s="2" t="s">
        <v>727</v>
      </c>
    </row>
    <row r="11" spans="1:2" ht="20.25" x14ac:dyDescent="0.3">
      <c r="A11" s="1">
        <v>6</v>
      </c>
      <c r="B11" s="2" t="s">
        <v>728</v>
      </c>
    </row>
    <row r="12" spans="1:2" ht="20.25" x14ac:dyDescent="0.3">
      <c r="A12" s="1">
        <v>7</v>
      </c>
      <c r="B12" s="2" t="s">
        <v>121</v>
      </c>
    </row>
    <row r="13" spans="1:2" ht="20.25" x14ac:dyDescent="0.3">
      <c r="A13" s="1">
        <v>8</v>
      </c>
      <c r="B13" s="2" t="s">
        <v>129</v>
      </c>
    </row>
    <row r="14" spans="1:2" ht="20.25" hidden="1" x14ac:dyDescent="0.3">
      <c r="A14" s="1"/>
      <c r="B14" s="2"/>
    </row>
    <row r="15" spans="1:2" ht="20.25" hidden="1" x14ac:dyDescent="0.3">
      <c r="A15" s="1"/>
      <c r="B15" s="2"/>
    </row>
    <row r="16" spans="1:2" ht="20.25" hidden="1" x14ac:dyDescent="0.3">
      <c r="A16" s="1"/>
      <c r="B16" s="2"/>
    </row>
    <row r="17" spans="1:2" ht="20.25" x14ac:dyDescent="0.3">
      <c r="A17" s="1">
        <v>9</v>
      </c>
      <c r="B17" s="2" t="s">
        <v>476</v>
      </c>
    </row>
    <row r="18" spans="1:2" ht="20.25" x14ac:dyDescent="0.3">
      <c r="A18" s="1">
        <v>10</v>
      </c>
      <c r="B18" s="2" t="s">
        <v>729</v>
      </c>
    </row>
  </sheetData>
  <mergeCells count="1">
    <mergeCell ref="A5:B5"/>
  </mergeCells>
  <hyperlinks>
    <hyperlink ref="B6" location="'изв охранные'!R1C1" display="Извещатели охранные"/>
    <hyperlink ref="B7" location="'изв пожарные'!R1C1" display="Извещатели пожарные"/>
    <hyperlink ref="B8" location="'световые оповещатели'!R1C1" display=" Световые оповещатели"/>
    <hyperlink ref="B12" location="Орион!R1C1" display="Интегрированная система &quot;Орион&quot;"/>
    <hyperlink ref="B13" location="'Приемо-контрольные приборы'!R1C1" display="Приемо-контрольные приборы"/>
    <hyperlink ref="B9" location="'речевые оповещатели'!R1C1" display="Речевые оповещатели"/>
    <hyperlink ref="B17" location="'GSM сигнализации'!A1" display="GSM сигнализации"/>
    <hyperlink ref="B10" location="'комбинированные оповещатели'!R1C1" display="Комбинированные оповещатели"/>
    <hyperlink ref="B11" location="'системы оповещения о пожаре'!R1C1" display="Системы оповещения о пожаре"/>
    <hyperlink ref="B18" location="'Световые табло'!R1C1" display="Световые табло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64" zoomScale="120" zoomScaleNormal="120" workbookViewId="0">
      <selection activeCell="A73" sqref="A73:D73"/>
    </sheetView>
  </sheetViews>
  <sheetFormatPr defaultRowHeight="15.75" x14ac:dyDescent="0.25"/>
  <cols>
    <col min="1" max="1" width="50.5" style="51" bestFit="1" customWidth="1"/>
    <col min="2" max="2" width="7.625" hidden="1" customWidth="1"/>
    <col min="3" max="3" width="0" style="69" hidden="1" customWidth="1"/>
  </cols>
  <sheetData>
    <row r="1" spans="1:4" ht="37.5" x14ac:dyDescent="0.25">
      <c r="A1" s="76" t="s">
        <v>129</v>
      </c>
      <c r="B1" s="34" t="s">
        <v>44</v>
      </c>
      <c r="C1" s="41" t="s">
        <v>48</v>
      </c>
      <c r="D1" s="41" t="s">
        <v>48</v>
      </c>
    </row>
    <row r="2" spans="1:4" ht="16.5" x14ac:dyDescent="0.25">
      <c r="A2" s="121" t="s">
        <v>967</v>
      </c>
      <c r="B2" s="122"/>
      <c r="C2" s="122"/>
      <c r="D2" s="122"/>
    </row>
    <row r="3" spans="1:4" x14ac:dyDescent="0.25">
      <c r="A3" s="48" t="s">
        <v>968</v>
      </c>
      <c r="B3" s="38">
        <v>7609.34</v>
      </c>
      <c r="C3" s="78">
        <f>B3*1.1</f>
        <v>8370.2740000000013</v>
      </c>
      <c r="D3" s="102">
        <v>8370.2740000000013</v>
      </c>
    </row>
    <row r="4" spans="1:4" x14ac:dyDescent="0.25">
      <c r="A4" s="48" t="s">
        <v>969</v>
      </c>
      <c r="B4" s="38">
        <v>6771.94</v>
      </c>
      <c r="C4" s="78">
        <f>B4*1.1</f>
        <v>7449.134</v>
      </c>
      <c r="D4" s="102">
        <v>7449.134</v>
      </c>
    </row>
    <row r="5" spans="1:4" ht="16.5" customHeight="1" x14ac:dyDescent="0.25">
      <c r="A5" s="118" t="s">
        <v>970</v>
      </c>
      <c r="B5" s="119"/>
      <c r="C5" s="119"/>
      <c r="D5" s="120"/>
    </row>
    <row r="6" spans="1:4" ht="16.5" x14ac:dyDescent="0.25">
      <c r="A6" s="118" t="s">
        <v>971</v>
      </c>
      <c r="B6" s="119"/>
      <c r="C6" s="119"/>
      <c r="D6" s="120"/>
    </row>
    <row r="7" spans="1:4" x14ac:dyDescent="0.25">
      <c r="A7" s="48" t="s">
        <v>308</v>
      </c>
      <c r="B7" s="38">
        <v>16393</v>
      </c>
      <c r="C7" s="78">
        <f t="shared" ref="C7:C69" si="0">B7*1.1</f>
        <v>18032.300000000003</v>
      </c>
      <c r="D7" s="102">
        <v>18032.300000000003</v>
      </c>
    </row>
    <row r="8" spans="1:4" x14ac:dyDescent="0.25">
      <c r="A8" s="48" t="s">
        <v>1041</v>
      </c>
      <c r="B8" s="38">
        <v>1780</v>
      </c>
      <c r="C8" s="78">
        <f t="shared" si="0"/>
        <v>1958.0000000000002</v>
      </c>
      <c r="D8" s="102">
        <v>1958.0000000000002</v>
      </c>
    </row>
    <row r="9" spans="1:4" x14ac:dyDescent="0.25">
      <c r="A9" s="48" t="s">
        <v>972</v>
      </c>
      <c r="B9" s="38">
        <v>1909</v>
      </c>
      <c r="C9" s="78">
        <f t="shared" si="0"/>
        <v>2099.9</v>
      </c>
      <c r="D9" s="102">
        <v>2099.9</v>
      </c>
    </row>
    <row r="10" spans="1:4" x14ac:dyDescent="0.25">
      <c r="A10" s="48" t="s">
        <v>973</v>
      </c>
      <c r="B10" s="38">
        <v>2134</v>
      </c>
      <c r="C10" s="78">
        <f t="shared" si="0"/>
        <v>2347.4</v>
      </c>
      <c r="D10" s="102">
        <v>2347.4</v>
      </c>
    </row>
    <row r="11" spans="1:4" x14ac:dyDescent="0.25">
      <c r="A11" s="48" t="s">
        <v>974</v>
      </c>
      <c r="B11" s="38">
        <v>2054</v>
      </c>
      <c r="C11" s="78">
        <f t="shared" si="0"/>
        <v>2259.4</v>
      </c>
      <c r="D11" s="102">
        <v>2259.4</v>
      </c>
    </row>
    <row r="12" spans="1:4" x14ac:dyDescent="0.25">
      <c r="A12" s="48" t="s">
        <v>975</v>
      </c>
      <c r="B12" s="38">
        <v>1900</v>
      </c>
      <c r="C12" s="78">
        <f t="shared" si="0"/>
        <v>2090</v>
      </c>
      <c r="D12" s="102">
        <v>2090</v>
      </c>
    </row>
    <row r="13" spans="1:4" ht="16.5" x14ac:dyDescent="0.25">
      <c r="A13" s="118" t="s">
        <v>976</v>
      </c>
      <c r="B13" s="119"/>
      <c r="C13" s="119"/>
      <c r="D13" s="120"/>
    </row>
    <row r="14" spans="1:4" x14ac:dyDescent="0.25">
      <c r="A14" s="48" t="s">
        <v>977</v>
      </c>
      <c r="B14" s="38">
        <v>6045</v>
      </c>
      <c r="C14" s="78">
        <f t="shared" si="0"/>
        <v>6649.5000000000009</v>
      </c>
      <c r="D14" s="102">
        <v>6649.5000000000009</v>
      </c>
    </row>
    <row r="15" spans="1:4" x14ac:dyDescent="0.25">
      <c r="A15" s="48" t="s">
        <v>978</v>
      </c>
      <c r="B15" s="38">
        <v>3120</v>
      </c>
      <c r="C15" s="78">
        <f t="shared" si="0"/>
        <v>3432.0000000000005</v>
      </c>
      <c r="D15" s="102">
        <v>3432.0000000000005</v>
      </c>
    </row>
    <row r="16" spans="1:4" x14ac:dyDescent="0.25">
      <c r="A16" s="48" t="s">
        <v>979</v>
      </c>
      <c r="B16" s="38">
        <v>4250</v>
      </c>
      <c r="C16" s="78">
        <f t="shared" si="0"/>
        <v>4675</v>
      </c>
      <c r="D16" s="102">
        <v>4675</v>
      </c>
    </row>
    <row r="17" spans="1:4" x14ac:dyDescent="0.25">
      <c r="A17" s="48" t="s">
        <v>980</v>
      </c>
      <c r="B17" s="38">
        <v>2199</v>
      </c>
      <c r="C17" s="78">
        <f t="shared" si="0"/>
        <v>2418.9</v>
      </c>
      <c r="D17" s="102">
        <v>2418.9</v>
      </c>
    </row>
    <row r="18" spans="1:4" x14ac:dyDescent="0.25">
      <c r="A18" s="48" t="s">
        <v>309</v>
      </c>
      <c r="B18" s="38">
        <v>2599</v>
      </c>
      <c r="C18" s="78">
        <f t="shared" si="0"/>
        <v>2858.9</v>
      </c>
      <c r="D18" s="102">
        <v>2858.9</v>
      </c>
    </row>
    <row r="19" spans="1:4" x14ac:dyDescent="0.25">
      <c r="A19" s="48" t="s">
        <v>981</v>
      </c>
      <c r="B19" s="38">
        <v>6322</v>
      </c>
      <c r="C19" s="78">
        <f t="shared" si="0"/>
        <v>6954.2000000000007</v>
      </c>
      <c r="D19" s="102">
        <v>6954.2000000000007</v>
      </c>
    </row>
    <row r="20" spans="1:4" x14ac:dyDescent="0.25">
      <c r="A20" s="48" t="s">
        <v>1223</v>
      </c>
      <c r="B20" s="38">
        <v>4330</v>
      </c>
      <c r="C20" s="78">
        <f t="shared" si="0"/>
        <v>4763</v>
      </c>
      <c r="D20" s="102">
        <v>4763</v>
      </c>
    </row>
    <row r="21" spans="1:4" x14ac:dyDescent="0.25">
      <c r="A21" s="48" t="s">
        <v>1042</v>
      </c>
      <c r="B21" s="38">
        <v>4479</v>
      </c>
      <c r="C21" s="78">
        <f t="shared" si="0"/>
        <v>4926.9000000000005</v>
      </c>
      <c r="D21" s="102">
        <v>4926.9000000000005</v>
      </c>
    </row>
    <row r="22" spans="1:4" x14ac:dyDescent="0.25">
      <c r="A22" s="48" t="s">
        <v>983</v>
      </c>
      <c r="B22" s="38">
        <v>4048</v>
      </c>
      <c r="C22" s="78">
        <f t="shared" si="0"/>
        <v>4452.8</v>
      </c>
      <c r="D22" s="102">
        <v>4452.8</v>
      </c>
    </row>
    <row r="23" spans="1:4" x14ac:dyDescent="0.25">
      <c r="A23" s="48" t="s">
        <v>984</v>
      </c>
      <c r="B23" s="38">
        <v>4847</v>
      </c>
      <c r="C23" s="78">
        <f t="shared" si="0"/>
        <v>5331.7000000000007</v>
      </c>
      <c r="D23" s="102">
        <v>5331.7000000000007</v>
      </c>
    </row>
    <row r="24" spans="1:4" x14ac:dyDescent="0.25">
      <c r="A24" s="48" t="s">
        <v>985</v>
      </c>
      <c r="B24" s="38">
        <v>4353</v>
      </c>
      <c r="C24" s="78">
        <f t="shared" si="0"/>
        <v>4788.3</v>
      </c>
      <c r="D24" s="102">
        <v>4788.3</v>
      </c>
    </row>
    <row r="25" spans="1:4" x14ac:dyDescent="0.25">
      <c r="A25" s="48" t="s">
        <v>986</v>
      </c>
      <c r="B25" s="38">
        <v>3100</v>
      </c>
      <c r="C25" s="78">
        <f t="shared" si="0"/>
        <v>3410.0000000000005</v>
      </c>
      <c r="D25" s="102">
        <v>3410.0000000000005</v>
      </c>
    </row>
    <row r="26" spans="1:4" x14ac:dyDescent="0.25">
      <c r="A26" s="48" t="s">
        <v>987</v>
      </c>
      <c r="B26" s="38">
        <v>3450</v>
      </c>
      <c r="C26" s="78">
        <f t="shared" si="0"/>
        <v>3795.0000000000005</v>
      </c>
      <c r="D26" s="102">
        <v>3795.0000000000005</v>
      </c>
    </row>
    <row r="27" spans="1:4" x14ac:dyDescent="0.25">
      <c r="A27" s="48" t="s">
        <v>988</v>
      </c>
      <c r="B27" s="38">
        <v>2800</v>
      </c>
      <c r="C27" s="78">
        <f t="shared" si="0"/>
        <v>3080.0000000000005</v>
      </c>
      <c r="D27" s="102">
        <v>3080.0000000000005</v>
      </c>
    </row>
    <row r="28" spans="1:4" x14ac:dyDescent="0.25">
      <c r="A28" s="48" t="s">
        <v>1224</v>
      </c>
      <c r="B28" s="38">
        <v>3850</v>
      </c>
      <c r="C28" s="78">
        <f t="shared" si="0"/>
        <v>4235</v>
      </c>
      <c r="D28" s="102">
        <v>4235</v>
      </c>
    </row>
    <row r="29" spans="1:4" x14ac:dyDescent="0.25">
      <c r="A29" s="48" t="s">
        <v>1225</v>
      </c>
      <c r="B29" s="38">
        <v>6550</v>
      </c>
      <c r="C29" s="78">
        <f t="shared" si="0"/>
        <v>7205.0000000000009</v>
      </c>
      <c r="D29" s="102">
        <v>7205.0000000000009</v>
      </c>
    </row>
    <row r="30" spans="1:4" x14ac:dyDescent="0.25">
      <c r="A30" s="48" t="s">
        <v>991</v>
      </c>
      <c r="B30" s="38">
        <v>3050</v>
      </c>
      <c r="C30" s="78">
        <f t="shared" si="0"/>
        <v>3355.0000000000005</v>
      </c>
      <c r="D30" s="102">
        <v>3355.0000000000005</v>
      </c>
    </row>
    <row r="31" spans="1:4" x14ac:dyDescent="0.25">
      <c r="A31" s="48" t="s">
        <v>1226</v>
      </c>
      <c r="B31" s="38">
        <v>3950</v>
      </c>
      <c r="C31" s="78">
        <f t="shared" si="0"/>
        <v>4345</v>
      </c>
      <c r="D31" s="102">
        <v>4345</v>
      </c>
    </row>
    <row r="32" spans="1:4" x14ac:dyDescent="0.25">
      <c r="A32" s="48" t="s">
        <v>1227</v>
      </c>
      <c r="B32" s="38">
        <v>6650</v>
      </c>
      <c r="C32" s="78">
        <f t="shared" si="0"/>
        <v>7315.0000000000009</v>
      </c>
      <c r="D32" s="102">
        <v>7315.0000000000009</v>
      </c>
    </row>
    <row r="33" spans="1:4" x14ac:dyDescent="0.25">
      <c r="A33" s="48" t="s">
        <v>994</v>
      </c>
      <c r="B33" s="38">
        <v>4250</v>
      </c>
      <c r="C33" s="78">
        <f t="shared" si="0"/>
        <v>4675</v>
      </c>
      <c r="D33" s="102">
        <v>4675</v>
      </c>
    </row>
    <row r="34" spans="1:4" x14ac:dyDescent="0.25">
      <c r="A34" s="48" t="s">
        <v>995</v>
      </c>
      <c r="B34" s="38">
        <v>5506.46</v>
      </c>
      <c r="C34" s="78">
        <f t="shared" si="0"/>
        <v>6057.1060000000007</v>
      </c>
      <c r="D34" s="102">
        <v>6057.1060000000007</v>
      </c>
    </row>
    <row r="35" spans="1:4" x14ac:dyDescent="0.25">
      <c r="A35" s="48" t="s">
        <v>996</v>
      </c>
      <c r="B35" s="38">
        <v>5516.4</v>
      </c>
      <c r="C35" s="78">
        <f t="shared" si="0"/>
        <v>6068.04</v>
      </c>
      <c r="D35" s="102">
        <v>6068.04</v>
      </c>
    </row>
    <row r="36" spans="1:4" ht="16.5" x14ac:dyDescent="0.25">
      <c r="A36" s="118" t="s">
        <v>997</v>
      </c>
      <c r="B36" s="119"/>
      <c r="C36" s="119"/>
      <c r="D36" s="120"/>
    </row>
    <row r="37" spans="1:4" x14ac:dyDescent="0.25">
      <c r="A37" s="48" t="s">
        <v>998</v>
      </c>
      <c r="B37" s="38">
        <v>2310</v>
      </c>
      <c r="C37" s="78">
        <f t="shared" si="0"/>
        <v>2541</v>
      </c>
      <c r="D37" s="102">
        <v>2541</v>
      </c>
    </row>
    <row r="38" spans="1:4" x14ac:dyDescent="0.25">
      <c r="A38" s="48" t="s">
        <v>1040</v>
      </c>
      <c r="B38" s="38">
        <v>2999</v>
      </c>
      <c r="C38" s="78">
        <f t="shared" si="0"/>
        <v>3298.9</v>
      </c>
      <c r="D38" s="102">
        <v>3298.9</v>
      </c>
    </row>
    <row r="39" spans="1:4" x14ac:dyDescent="0.25">
      <c r="A39" s="48" t="s">
        <v>999</v>
      </c>
      <c r="B39" s="38">
        <v>1426</v>
      </c>
      <c r="C39" s="78">
        <f t="shared" si="0"/>
        <v>1568.6000000000001</v>
      </c>
      <c r="D39" s="102">
        <v>1568.6000000000001</v>
      </c>
    </row>
    <row r="40" spans="1:4" x14ac:dyDescent="0.25">
      <c r="A40" s="48" t="s">
        <v>1000</v>
      </c>
      <c r="B40" s="38">
        <v>4885</v>
      </c>
      <c r="C40" s="78">
        <f t="shared" si="0"/>
        <v>5373.5</v>
      </c>
      <c r="D40" s="102">
        <v>5373.5</v>
      </c>
    </row>
    <row r="41" spans="1:4" x14ac:dyDescent="0.25">
      <c r="A41" s="48" t="s">
        <v>1001</v>
      </c>
      <c r="B41" s="38">
        <v>4025</v>
      </c>
      <c r="C41" s="78">
        <f t="shared" si="0"/>
        <v>4427.5</v>
      </c>
      <c r="D41" s="102">
        <v>4427.5</v>
      </c>
    </row>
    <row r="42" spans="1:4" x14ac:dyDescent="0.25">
      <c r="A42" s="48" t="s">
        <v>1002</v>
      </c>
      <c r="B42" s="38">
        <v>5510</v>
      </c>
      <c r="C42" s="78">
        <f t="shared" si="0"/>
        <v>6061.0000000000009</v>
      </c>
      <c r="D42" s="102">
        <v>6061.0000000000009</v>
      </c>
    </row>
    <row r="43" spans="1:4" x14ac:dyDescent="0.25">
      <c r="A43" s="48" t="s">
        <v>1003</v>
      </c>
      <c r="B43" s="38">
        <v>3300</v>
      </c>
      <c r="C43" s="78">
        <f t="shared" si="0"/>
        <v>3630.0000000000005</v>
      </c>
      <c r="D43" s="102">
        <v>3630.0000000000005</v>
      </c>
    </row>
    <row r="44" spans="1:4" x14ac:dyDescent="0.25">
      <c r="A44" s="48" t="s">
        <v>1004</v>
      </c>
      <c r="B44" s="38">
        <v>4150</v>
      </c>
      <c r="C44" s="78">
        <f t="shared" si="0"/>
        <v>4565</v>
      </c>
      <c r="D44" s="102">
        <v>4565</v>
      </c>
    </row>
    <row r="45" spans="1:4" x14ac:dyDescent="0.25">
      <c r="A45" s="48" t="s">
        <v>1005</v>
      </c>
      <c r="B45" s="38">
        <v>6850</v>
      </c>
      <c r="C45" s="78">
        <f t="shared" si="0"/>
        <v>7535.0000000000009</v>
      </c>
      <c r="D45" s="102">
        <v>7535.0000000000009</v>
      </c>
    </row>
    <row r="46" spans="1:4" x14ac:dyDescent="0.25">
      <c r="A46" s="48" t="s">
        <v>1006</v>
      </c>
      <c r="B46" s="38">
        <v>6900</v>
      </c>
      <c r="C46" s="78">
        <f t="shared" si="0"/>
        <v>7590.0000000000009</v>
      </c>
      <c r="D46" s="102">
        <v>7590.0000000000009</v>
      </c>
    </row>
    <row r="47" spans="1:4" x14ac:dyDescent="0.25">
      <c r="A47" s="48" t="s">
        <v>1007</v>
      </c>
      <c r="B47" s="38">
        <v>5900</v>
      </c>
      <c r="C47" s="78">
        <f t="shared" si="0"/>
        <v>6490.0000000000009</v>
      </c>
      <c r="D47" s="102">
        <v>6490.0000000000009</v>
      </c>
    </row>
    <row r="48" spans="1:4" ht="16.5" x14ac:dyDescent="0.25">
      <c r="A48" s="118" t="s">
        <v>1008</v>
      </c>
      <c r="B48" s="119"/>
      <c r="C48" s="119"/>
      <c r="D48" s="120"/>
    </row>
    <row r="49" spans="1:4" x14ac:dyDescent="0.25">
      <c r="A49" s="48" t="s">
        <v>1009</v>
      </c>
      <c r="B49" s="38">
        <v>1111</v>
      </c>
      <c r="C49" s="78">
        <f t="shared" si="0"/>
        <v>1222.1000000000001</v>
      </c>
      <c r="D49" s="102">
        <v>1222.1000000000001</v>
      </c>
    </row>
    <row r="50" spans="1:4" x14ac:dyDescent="0.25">
      <c r="A50" s="48" t="s">
        <v>1010</v>
      </c>
      <c r="B50" s="38">
        <v>1041</v>
      </c>
      <c r="C50" s="78">
        <f t="shared" si="0"/>
        <v>1145.1000000000001</v>
      </c>
      <c r="D50" s="102">
        <v>1145.1000000000001</v>
      </c>
    </row>
    <row r="51" spans="1:4" x14ac:dyDescent="0.25">
      <c r="A51" s="48" t="s">
        <v>1011</v>
      </c>
      <c r="B51" s="38">
        <v>1000</v>
      </c>
      <c r="C51" s="78">
        <f t="shared" si="0"/>
        <v>1100</v>
      </c>
      <c r="D51" s="102">
        <v>1100</v>
      </c>
    </row>
    <row r="52" spans="1:4" x14ac:dyDescent="0.25">
      <c r="A52" s="48" t="s">
        <v>1012</v>
      </c>
      <c r="B52" s="38">
        <v>4700</v>
      </c>
      <c r="C52" s="78">
        <f t="shared" si="0"/>
        <v>5170</v>
      </c>
      <c r="D52" s="102">
        <v>5170</v>
      </c>
    </row>
    <row r="53" spans="1:4" x14ac:dyDescent="0.25">
      <c r="A53" s="48" t="s">
        <v>1013</v>
      </c>
      <c r="B53" s="38">
        <v>7400</v>
      </c>
      <c r="C53" s="78">
        <f t="shared" si="0"/>
        <v>8140.0000000000009</v>
      </c>
      <c r="D53" s="102">
        <v>8140.0000000000009</v>
      </c>
    </row>
    <row r="54" spans="1:4" x14ac:dyDescent="0.25">
      <c r="A54" s="48" t="s">
        <v>1014</v>
      </c>
      <c r="B54" s="38">
        <v>5150</v>
      </c>
      <c r="C54" s="78">
        <f t="shared" si="0"/>
        <v>5665.0000000000009</v>
      </c>
      <c r="D54" s="102">
        <v>5665.0000000000009</v>
      </c>
    </row>
    <row r="55" spans="1:4" x14ac:dyDescent="0.25">
      <c r="A55" s="48" t="s">
        <v>1015</v>
      </c>
      <c r="B55" s="38">
        <v>7850</v>
      </c>
      <c r="C55" s="78">
        <f t="shared" si="0"/>
        <v>8635</v>
      </c>
      <c r="D55" s="102">
        <v>8635</v>
      </c>
    </row>
    <row r="56" spans="1:4" x14ac:dyDescent="0.25">
      <c r="A56" s="48" t="s">
        <v>1016</v>
      </c>
      <c r="B56" s="38">
        <v>450</v>
      </c>
      <c r="C56" s="78">
        <f t="shared" si="0"/>
        <v>495.00000000000006</v>
      </c>
      <c r="D56" s="102">
        <v>495.00000000000006</v>
      </c>
    </row>
    <row r="57" spans="1:4" x14ac:dyDescent="0.25">
      <c r="A57" s="48" t="s">
        <v>1017</v>
      </c>
      <c r="B57" s="38">
        <v>1000</v>
      </c>
      <c r="C57" s="78">
        <f t="shared" si="0"/>
        <v>1100</v>
      </c>
      <c r="D57" s="102">
        <v>1100</v>
      </c>
    </row>
    <row r="58" spans="1:4" x14ac:dyDescent="0.25">
      <c r="A58" s="65" t="s">
        <v>1018</v>
      </c>
      <c r="B58" s="58">
        <v>1600</v>
      </c>
      <c r="C58" s="78">
        <f t="shared" si="0"/>
        <v>1760.0000000000002</v>
      </c>
      <c r="D58" s="102">
        <v>1760.0000000000002</v>
      </c>
    </row>
    <row r="59" spans="1:4" x14ac:dyDescent="0.25">
      <c r="A59" s="48" t="s">
        <v>1019</v>
      </c>
      <c r="B59" s="38">
        <v>190</v>
      </c>
      <c r="C59" s="78">
        <f t="shared" si="0"/>
        <v>209.00000000000003</v>
      </c>
      <c r="D59" s="102">
        <v>209.00000000000003</v>
      </c>
    </row>
    <row r="60" spans="1:4" x14ac:dyDescent="0.25">
      <c r="A60" s="48" t="s">
        <v>1020</v>
      </c>
      <c r="B60" s="38">
        <v>4000</v>
      </c>
      <c r="C60" s="78">
        <f t="shared" si="0"/>
        <v>4400</v>
      </c>
      <c r="D60" s="102">
        <v>4400</v>
      </c>
    </row>
    <row r="61" spans="1:4" x14ac:dyDescent="0.25">
      <c r="A61" s="48" t="s">
        <v>1021</v>
      </c>
      <c r="B61" s="38">
        <v>375</v>
      </c>
      <c r="C61" s="78">
        <f t="shared" si="0"/>
        <v>412.50000000000006</v>
      </c>
      <c r="D61" s="102">
        <v>412.50000000000006</v>
      </c>
    </row>
    <row r="62" spans="1:4" x14ac:dyDescent="0.25">
      <c r="A62" s="48" t="s">
        <v>1022</v>
      </c>
      <c r="B62" s="38">
        <v>1700</v>
      </c>
      <c r="C62" s="78">
        <f t="shared" si="0"/>
        <v>1870.0000000000002</v>
      </c>
      <c r="D62" s="102">
        <v>1870.0000000000002</v>
      </c>
    </row>
    <row r="63" spans="1:4" x14ac:dyDescent="0.25">
      <c r="A63" s="48" t="s">
        <v>1023</v>
      </c>
      <c r="B63" s="38">
        <v>5695</v>
      </c>
      <c r="C63" s="78">
        <f t="shared" si="0"/>
        <v>6264.5000000000009</v>
      </c>
      <c r="D63" s="102">
        <v>6264.5000000000009</v>
      </c>
    </row>
    <row r="64" spans="1:4" x14ac:dyDescent="0.25">
      <c r="A64" s="48" t="s">
        <v>1024</v>
      </c>
      <c r="B64" s="38">
        <v>7798</v>
      </c>
      <c r="C64" s="78">
        <f t="shared" si="0"/>
        <v>8577.8000000000011</v>
      </c>
      <c r="D64" s="102">
        <v>8577.8000000000011</v>
      </c>
    </row>
    <row r="65" spans="1:4" x14ac:dyDescent="0.25">
      <c r="A65" s="48" t="s">
        <v>1025</v>
      </c>
      <c r="B65" s="38">
        <v>6325</v>
      </c>
      <c r="C65" s="78">
        <f t="shared" si="0"/>
        <v>6957.5000000000009</v>
      </c>
      <c r="D65" s="102">
        <v>6957.5000000000009</v>
      </c>
    </row>
    <row r="66" spans="1:4" x14ac:dyDescent="0.25">
      <c r="A66" s="48" t="s">
        <v>1026</v>
      </c>
      <c r="B66" s="38">
        <v>8433</v>
      </c>
      <c r="C66" s="78">
        <f t="shared" si="0"/>
        <v>9276.3000000000011</v>
      </c>
      <c r="D66" s="102">
        <v>9276.3000000000011</v>
      </c>
    </row>
    <row r="67" spans="1:4" x14ac:dyDescent="0.25">
      <c r="A67" s="48" t="s">
        <v>1027</v>
      </c>
      <c r="B67" s="38">
        <v>7350</v>
      </c>
      <c r="C67" s="78">
        <f t="shared" si="0"/>
        <v>8085.0000000000009</v>
      </c>
      <c r="D67" s="102">
        <v>8085.0000000000009</v>
      </c>
    </row>
    <row r="68" spans="1:4" x14ac:dyDescent="0.25">
      <c r="A68" s="48" t="s">
        <v>1028</v>
      </c>
      <c r="B68" s="38">
        <v>14768</v>
      </c>
      <c r="C68" s="78">
        <f t="shared" si="0"/>
        <v>16244.800000000001</v>
      </c>
      <c r="D68" s="102">
        <v>16244.800000000001</v>
      </c>
    </row>
    <row r="69" spans="1:4" x14ac:dyDescent="0.25">
      <c r="A69" s="48" t="s">
        <v>1029</v>
      </c>
      <c r="B69" s="38">
        <v>1248</v>
      </c>
      <c r="C69" s="78">
        <f t="shared" si="0"/>
        <v>1372.8000000000002</v>
      </c>
      <c r="D69" s="102">
        <v>1372.8000000000002</v>
      </c>
    </row>
    <row r="70" spans="1:4" ht="16.5" x14ac:dyDescent="0.25">
      <c r="A70" s="118" t="s">
        <v>1030</v>
      </c>
      <c r="B70" s="119"/>
      <c r="C70" s="119"/>
      <c r="D70" s="120"/>
    </row>
    <row r="71" spans="1:4" ht="16.5" x14ac:dyDescent="0.25">
      <c r="A71" s="118" t="s">
        <v>1031</v>
      </c>
      <c r="B71" s="119"/>
      <c r="C71" s="119"/>
      <c r="D71" s="120"/>
    </row>
    <row r="72" spans="1:4" x14ac:dyDescent="0.25">
      <c r="A72" s="48" t="s">
        <v>1032</v>
      </c>
      <c r="B72" s="38">
        <v>16080</v>
      </c>
      <c r="C72" s="78">
        <f t="shared" ref="C72:C79" si="1">B72*1.1</f>
        <v>17688</v>
      </c>
      <c r="D72" s="102">
        <v>17688</v>
      </c>
    </row>
    <row r="73" spans="1:4" ht="16.5" x14ac:dyDescent="0.25">
      <c r="A73" s="118" t="s">
        <v>1033</v>
      </c>
      <c r="B73" s="119"/>
      <c r="C73" s="119"/>
      <c r="D73" s="120"/>
    </row>
    <row r="74" spans="1:4" x14ac:dyDescent="0.25">
      <c r="A74" s="48" t="s">
        <v>1034</v>
      </c>
      <c r="B74" s="38">
        <v>6486</v>
      </c>
      <c r="C74" s="78">
        <f t="shared" si="1"/>
        <v>7134.6</v>
      </c>
      <c r="D74" s="102">
        <v>7134.6</v>
      </c>
    </row>
    <row r="75" spans="1:4" x14ac:dyDescent="0.25">
      <c r="A75" s="48" t="s">
        <v>1035</v>
      </c>
      <c r="B75" s="38">
        <v>4800</v>
      </c>
      <c r="C75" s="78">
        <f t="shared" si="1"/>
        <v>5280</v>
      </c>
      <c r="D75" s="102">
        <v>5280</v>
      </c>
    </row>
    <row r="76" spans="1:4" x14ac:dyDescent="0.25">
      <c r="A76" s="48" t="s">
        <v>1036</v>
      </c>
      <c r="B76" s="38">
        <v>2800</v>
      </c>
      <c r="C76" s="78">
        <f t="shared" si="1"/>
        <v>3080.0000000000005</v>
      </c>
      <c r="D76" s="102">
        <v>3080.0000000000005</v>
      </c>
    </row>
    <row r="77" spans="1:4" x14ac:dyDescent="0.25">
      <c r="A77" s="48" t="s">
        <v>1037</v>
      </c>
      <c r="B77" s="38">
        <v>1750</v>
      </c>
      <c r="C77" s="78">
        <f t="shared" si="1"/>
        <v>1925.0000000000002</v>
      </c>
      <c r="D77" s="102">
        <v>1925.0000000000002</v>
      </c>
    </row>
    <row r="78" spans="1:4" x14ac:dyDescent="0.25">
      <c r="A78" s="48" t="s">
        <v>1038</v>
      </c>
      <c r="B78" s="38"/>
      <c r="C78" s="78"/>
      <c r="D78" s="102"/>
    </row>
    <row r="79" spans="1:4" x14ac:dyDescent="0.25">
      <c r="A79" s="48" t="s">
        <v>1039</v>
      </c>
      <c r="B79" s="38">
        <v>1113</v>
      </c>
      <c r="C79" s="78">
        <f t="shared" si="1"/>
        <v>1224.3000000000002</v>
      </c>
      <c r="D79" s="102">
        <v>1224.3000000000002</v>
      </c>
    </row>
    <row r="81" spans="1:1" x14ac:dyDescent="0.25">
      <c r="A81" s="50" t="s">
        <v>137</v>
      </c>
    </row>
  </sheetData>
  <sheetProtection password="EC13" sheet="1" objects="1" scenarios="1"/>
  <mergeCells count="9">
    <mergeCell ref="A71:D71"/>
    <mergeCell ref="A73:D73"/>
    <mergeCell ref="A2:D2"/>
    <mergeCell ref="A5:D5"/>
    <mergeCell ref="A6:D6"/>
    <mergeCell ref="A13:D13"/>
    <mergeCell ref="A36:D36"/>
    <mergeCell ref="A48:D48"/>
    <mergeCell ref="A70:D70"/>
  </mergeCells>
  <hyperlinks>
    <hyperlink ref="A81" location="ПРАЙС!R1C1" display="На главную"/>
  </hyperlink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1" zoomScale="90" zoomScaleNormal="90" workbookViewId="0">
      <selection activeCell="G7" sqref="G7"/>
    </sheetView>
  </sheetViews>
  <sheetFormatPr defaultRowHeight="18.75" x14ac:dyDescent="0.3"/>
  <cols>
    <col min="1" max="1" width="67.25" style="80" customWidth="1"/>
    <col min="2" max="2" width="11.875" style="53" hidden="1" customWidth="1"/>
    <col min="3" max="3" width="9.75" style="96" hidden="1" customWidth="1"/>
  </cols>
  <sheetData>
    <row r="1" spans="1:4" ht="18.75" customHeight="1" x14ac:dyDescent="0.3">
      <c r="A1" s="127" t="s">
        <v>476</v>
      </c>
      <c r="B1" s="128"/>
      <c r="C1" s="126" t="s">
        <v>48</v>
      </c>
      <c r="D1" s="126" t="s">
        <v>48</v>
      </c>
    </row>
    <row r="2" spans="1:4" ht="18.75" customHeight="1" x14ac:dyDescent="0.25">
      <c r="A2" s="129" t="s">
        <v>1228</v>
      </c>
      <c r="B2" s="129"/>
      <c r="C2" s="129"/>
      <c r="D2" s="129"/>
    </row>
    <row r="3" spans="1:4" ht="18.75" customHeight="1" x14ac:dyDescent="0.3">
      <c r="A3" s="130" t="s">
        <v>1229</v>
      </c>
      <c r="B3" s="131">
        <v>4920</v>
      </c>
      <c r="C3" s="97">
        <f>1.1*B3</f>
        <v>5412</v>
      </c>
      <c r="D3" s="101">
        <v>16690</v>
      </c>
    </row>
    <row r="4" spans="1:4" ht="31.5" x14ac:dyDescent="0.3">
      <c r="A4" s="130" t="s">
        <v>1230</v>
      </c>
      <c r="B4" s="131">
        <v>9860</v>
      </c>
      <c r="C4" s="97">
        <f t="shared" ref="C4:C15" si="0">1.1*B4</f>
        <v>10846</v>
      </c>
      <c r="D4" s="101">
        <v>10500</v>
      </c>
    </row>
    <row r="5" spans="1:4" ht="31.5" x14ac:dyDescent="0.3">
      <c r="A5" s="130" t="s">
        <v>1231</v>
      </c>
      <c r="B5" s="131">
        <v>5600</v>
      </c>
      <c r="C5" s="97">
        <f t="shared" si="0"/>
        <v>6160.0000000000009</v>
      </c>
      <c r="D5" s="101">
        <v>11600</v>
      </c>
    </row>
    <row r="6" spans="1:4" x14ac:dyDescent="0.25">
      <c r="A6" s="129" t="s">
        <v>1232</v>
      </c>
      <c r="B6" s="129"/>
      <c r="C6" s="129"/>
      <c r="D6" s="129"/>
    </row>
    <row r="7" spans="1:4" x14ac:dyDescent="0.3">
      <c r="A7" s="130" t="s">
        <v>1233</v>
      </c>
      <c r="B7" s="132">
        <v>6750</v>
      </c>
      <c r="C7" s="97">
        <f t="shared" si="0"/>
        <v>7425.0000000000009</v>
      </c>
      <c r="D7" s="101">
        <v>11990</v>
      </c>
    </row>
    <row r="8" spans="1:4" x14ac:dyDescent="0.3">
      <c r="A8" s="130" t="s">
        <v>1234</v>
      </c>
      <c r="B8" s="132">
        <v>7450</v>
      </c>
      <c r="C8" s="97">
        <f t="shared" si="0"/>
        <v>8195</v>
      </c>
      <c r="D8" s="101">
        <v>8150</v>
      </c>
    </row>
    <row r="9" spans="1:4" x14ac:dyDescent="0.3">
      <c r="A9" s="130" t="s">
        <v>1235</v>
      </c>
      <c r="B9" s="132">
        <v>8150</v>
      </c>
      <c r="C9" s="97">
        <f t="shared" si="0"/>
        <v>8965</v>
      </c>
      <c r="D9" s="101">
        <v>6750</v>
      </c>
    </row>
    <row r="10" spans="1:4" x14ac:dyDescent="0.25">
      <c r="A10" s="129" t="s">
        <v>1236</v>
      </c>
      <c r="B10" s="129"/>
      <c r="C10" s="129"/>
      <c r="D10" s="129"/>
    </row>
    <row r="11" spans="1:4" x14ac:dyDescent="0.3">
      <c r="A11" s="130" t="s">
        <v>1237</v>
      </c>
      <c r="B11" s="132">
        <v>7100</v>
      </c>
      <c r="C11" s="97">
        <f t="shared" si="0"/>
        <v>7810.0000000000009</v>
      </c>
      <c r="D11" s="101">
        <v>7100</v>
      </c>
    </row>
    <row r="12" spans="1:4" ht="31.5" x14ac:dyDescent="0.3">
      <c r="A12" s="130" t="s">
        <v>1238</v>
      </c>
      <c r="B12" s="132">
        <v>8700</v>
      </c>
      <c r="C12" s="97">
        <f t="shared" si="0"/>
        <v>9570</v>
      </c>
      <c r="D12" s="101">
        <v>9500</v>
      </c>
    </row>
    <row r="13" spans="1:4" x14ac:dyDescent="0.3">
      <c r="A13" s="130" t="s">
        <v>1239</v>
      </c>
      <c r="B13" s="132">
        <v>8200</v>
      </c>
      <c r="C13" s="97">
        <f t="shared" si="0"/>
        <v>9020</v>
      </c>
      <c r="D13" s="101">
        <v>8700</v>
      </c>
    </row>
    <row r="14" spans="1:4" ht="31.5" x14ac:dyDescent="0.3">
      <c r="A14" s="130" t="s">
        <v>1240</v>
      </c>
      <c r="B14" s="132">
        <v>9500</v>
      </c>
      <c r="C14" s="97">
        <f t="shared" si="0"/>
        <v>10450</v>
      </c>
      <c r="D14" s="101">
        <v>8200</v>
      </c>
    </row>
    <row r="15" spans="1:4" x14ac:dyDescent="0.3">
      <c r="A15" s="130" t="s">
        <v>1241</v>
      </c>
      <c r="B15" s="132">
        <v>10500</v>
      </c>
      <c r="C15" s="97">
        <f t="shared" si="0"/>
        <v>11550.000000000002</v>
      </c>
      <c r="D15" s="101">
        <v>7490</v>
      </c>
    </row>
    <row r="16" spans="1:4" x14ac:dyDescent="0.25">
      <c r="A16" s="129" t="s">
        <v>1242</v>
      </c>
      <c r="B16" s="129"/>
      <c r="C16" s="129"/>
      <c r="D16" s="129"/>
    </row>
    <row r="17" spans="1:4" x14ac:dyDescent="0.25">
      <c r="A17" s="129" t="s">
        <v>1243</v>
      </c>
      <c r="B17" s="129"/>
      <c r="C17" s="129"/>
      <c r="D17" s="129"/>
    </row>
    <row r="18" spans="1:4" x14ac:dyDescent="0.3">
      <c r="A18" s="130" t="s">
        <v>1244</v>
      </c>
      <c r="B18" s="131"/>
      <c r="C18" s="97"/>
      <c r="D18" s="101">
        <v>340</v>
      </c>
    </row>
    <row r="19" spans="1:4" ht="21.75" customHeight="1" x14ac:dyDescent="0.3">
      <c r="A19" s="130" t="s">
        <v>1245</v>
      </c>
      <c r="B19" s="131">
        <v>450</v>
      </c>
      <c r="C19" s="97">
        <f t="shared" ref="C19:C47" si="1">1.1*B19</f>
        <v>495.00000000000006</v>
      </c>
      <c r="D19" s="101">
        <v>1442</v>
      </c>
    </row>
    <row r="20" spans="1:4" ht="18" customHeight="1" x14ac:dyDescent="0.3">
      <c r="A20" s="130" t="s">
        <v>1246</v>
      </c>
      <c r="B20" s="131">
        <v>560</v>
      </c>
      <c r="C20" s="97">
        <f t="shared" si="1"/>
        <v>616</v>
      </c>
      <c r="D20" s="101">
        <v>495</v>
      </c>
    </row>
    <row r="21" spans="1:4" ht="18" customHeight="1" x14ac:dyDescent="0.3">
      <c r="A21" s="130" t="s">
        <v>1247</v>
      </c>
      <c r="B21" s="131">
        <v>573</v>
      </c>
      <c r="C21" s="97">
        <f t="shared" si="1"/>
        <v>630.30000000000007</v>
      </c>
      <c r="D21" s="101">
        <v>530</v>
      </c>
    </row>
    <row r="22" spans="1:4" ht="17.25" customHeight="1" x14ac:dyDescent="0.3">
      <c r="A22" s="130" t="s">
        <v>1248</v>
      </c>
      <c r="B22" s="131">
        <v>782</v>
      </c>
      <c r="C22" s="97">
        <f t="shared" si="1"/>
        <v>860.2</v>
      </c>
      <c r="D22" s="101">
        <v>550</v>
      </c>
    </row>
    <row r="23" spans="1:4" x14ac:dyDescent="0.25">
      <c r="A23" s="129" t="s">
        <v>1249</v>
      </c>
      <c r="B23" s="129"/>
      <c r="C23" s="129"/>
      <c r="D23" s="129"/>
    </row>
    <row r="24" spans="1:4" x14ac:dyDescent="0.3">
      <c r="A24" s="130" t="s">
        <v>1250</v>
      </c>
      <c r="B24" s="131">
        <v>533</v>
      </c>
      <c r="C24" s="97">
        <f t="shared" si="1"/>
        <v>586.30000000000007</v>
      </c>
      <c r="D24" s="101">
        <v>431</v>
      </c>
    </row>
    <row r="25" spans="1:4" x14ac:dyDescent="0.3">
      <c r="A25" s="130" t="s">
        <v>1251</v>
      </c>
      <c r="B25" s="131">
        <v>231</v>
      </c>
      <c r="C25" s="97">
        <f t="shared" si="1"/>
        <v>254.10000000000002</v>
      </c>
      <c r="D25" s="101">
        <v>1200</v>
      </c>
    </row>
    <row r="26" spans="1:4" x14ac:dyDescent="0.25">
      <c r="A26" s="129" t="s">
        <v>1252</v>
      </c>
      <c r="B26" s="129"/>
      <c r="C26" s="129"/>
      <c r="D26" s="129"/>
    </row>
    <row r="27" spans="1:4" ht="20.25" customHeight="1" x14ac:dyDescent="0.25">
      <c r="A27" s="129" t="s">
        <v>1253</v>
      </c>
      <c r="B27" s="129"/>
      <c r="C27" s="129"/>
      <c r="D27" s="129"/>
    </row>
    <row r="28" spans="1:4" ht="18.75" customHeight="1" x14ac:dyDescent="0.3">
      <c r="A28" s="130" t="s">
        <v>477</v>
      </c>
      <c r="B28" s="131">
        <v>960</v>
      </c>
      <c r="C28" s="97">
        <f t="shared" si="1"/>
        <v>1056</v>
      </c>
      <c r="D28" s="101">
        <v>950</v>
      </c>
    </row>
    <row r="29" spans="1:4" ht="19.5" customHeight="1" x14ac:dyDescent="0.25">
      <c r="A29" s="129" t="s">
        <v>1254</v>
      </c>
      <c r="B29" s="129"/>
      <c r="C29" s="129"/>
      <c r="D29" s="129"/>
    </row>
    <row r="30" spans="1:4" ht="20.25" customHeight="1" x14ac:dyDescent="0.3">
      <c r="A30" s="130" t="s">
        <v>1255</v>
      </c>
      <c r="B30" s="131">
        <v>1090</v>
      </c>
      <c r="C30" s="97">
        <f t="shared" si="1"/>
        <v>1199</v>
      </c>
      <c r="D30" s="101">
        <v>2424</v>
      </c>
    </row>
    <row r="31" spans="1:4" x14ac:dyDescent="0.3">
      <c r="A31" s="130" t="s">
        <v>1256</v>
      </c>
      <c r="B31" s="131">
        <v>1083</v>
      </c>
      <c r="C31" s="97">
        <f t="shared" si="1"/>
        <v>1191.3000000000002</v>
      </c>
      <c r="D31" s="101">
        <v>1510</v>
      </c>
    </row>
    <row r="32" spans="1:4" ht="21.75" customHeight="1" x14ac:dyDescent="0.3">
      <c r="A32" s="130" t="s">
        <v>1257</v>
      </c>
      <c r="B32" s="131">
        <v>835</v>
      </c>
      <c r="C32" s="97">
        <f t="shared" si="1"/>
        <v>918.50000000000011</v>
      </c>
      <c r="D32" s="101">
        <v>1065</v>
      </c>
    </row>
    <row r="33" spans="1:4" ht="18.75" customHeight="1" x14ac:dyDescent="0.3">
      <c r="A33" s="130" t="s">
        <v>1258</v>
      </c>
      <c r="B33" s="131">
        <v>1307</v>
      </c>
      <c r="C33" s="97">
        <f t="shared" si="1"/>
        <v>1437.7</v>
      </c>
      <c r="D33" s="101">
        <v>1303</v>
      </c>
    </row>
    <row r="34" spans="1:4" ht="21" customHeight="1" x14ac:dyDescent="0.3">
      <c r="A34" s="130" t="s">
        <v>1259</v>
      </c>
      <c r="B34" s="131">
        <v>1166</v>
      </c>
      <c r="C34" s="97">
        <f t="shared" si="1"/>
        <v>1282.6000000000001</v>
      </c>
      <c r="D34" s="101">
        <v>1319</v>
      </c>
    </row>
    <row r="35" spans="1:4" ht="19.5" customHeight="1" x14ac:dyDescent="0.25">
      <c r="A35" s="129" t="s">
        <v>1260</v>
      </c>
      <c r="B35" s="129"/>
      <c r="C35" s="129"/>
      <c r="D35" s="129"/>
    </row>
    <row r="36" spans="1:4" ht="19.5" customHeight="1" x14ac:dyDescent="0.25">
      <c r="A36" s="129" t="s">
        <v>1261</v>
      </c>
      <c r="B36" s="129"/>
      <c r="C36" s="129"/>
      <c r="D36" s="129"/>
    </row>
    <row r="37" spans="1:4" ht="31.5" x14ac:dyDescent="0.3">
      <c r="A37" s="130" t="s">
        <v>1262</v>
      </c>
      <c r="B37" s="131">
        <v>1005</v>
      </c>
      <c r="C37" s="97">
        <f t="shared" si="1"/>
        <v>1105.5</v>
      </c>
      <c r="D37" s="133">
        <v>693</v>
      </c>
    </row>
    <row r="38" spans="1:4" x14ac:dyDescent="0.3">
      <c r="A38" s="130" t="s">
        <v>1263</v>
      </c>
      <c r="B38" s="131">
        <v>1080</v>
      </c>
      <c r="C38" s="97">
        <f t="shared" si="1"/>
        <v>1188</v>
      </c>
      <c r="D38" s="134">
        <v>3670</v>
      </c>
    </row>
    <row r="39" spans="1:4" x14ac:dyDescent="0.3">
      <c r="A39" s="130" t="s">
        <v>1264</v>
      </c>
      <c r="B39" s="131">
        <v>449</v>
      </c>
      <c r="C39" s="97">
        <f t="shared" si="1"/>
        <v>493.90000000000003</v>
      </c>
      <c r="D39" s="134">
        <v>2860</v>
      </c>
    </row>
    <row r="40" spans="1:4" x14ac:dyDescent="0.3">
      <c r="A40" s="130" t="s">
        <v>1265</v>
      </c>
      <c r="B40" s="131">
        <v>600</v>
      </c>
      <c r="C40" s="97">
        <f t="shared" si="1"/>
        <v>660</v>
      </c>
      <c r="D40" s="134">
        <v>3650</v>
      </c>
    </row>
    <row r="41" spans="1:4" x14ac:dyDescent="0.3">
      <c r="A41" s="130" t="s">
        <v>1266</v>
      </c>
      <c r="B41" s="131">
        <v>600</v>
      </c>
      <c r="C41" s="97">
        <f t="shared" si="1"/>
        <v>660</v>
      </c>
      <c r="D41" s="134">
        <v>4560</v>
      </c>
    </row>
    <row r="42" spans="1:4" x14ac:dyDescent="0.3">
      <c r="A42" s="130" t="s">
        <v>1267</v>
      </c>
      <c r="B42" s="131">
        <v>1250</v>
      </c>
      <c r="C42" s="97">
        <f t="shared" si="1"/>
        <v>1375</v>
      </c>
      <c r="D42" s="134">
        <v>8627</v>
      </c>
    </row>
    <row r="43" spans="1:4" x14ac:dyDescent="0.3">
      <c r="A43" s="130" t="s">
        <v>1268</v>
      </c>
      <c r="B43" s="131">
        <v>1050</v>
      </c>
      <c r="C43" s="97">
        <f t="shared" si="1"/>
        <v>1155</v>
      </c>
      <c r="D43" s="133">
        <v>36</v>
      </c>
    </row>
    <row r="44" spans="1:4" x14ac:dyDescent="0.3">
      <c r="A44" s="130" t="s">
        <v>1269</v>
      </c>
      <c r="B44" s="131">
        <v>1120</v>
      </c>
      <c r="C44" s="97">
        <f t="shared" si="1"/>
        <v>1232</v>
      </c>
      <c r="D44" s="133">
        <v>46</v>
      </c>
    </row>
    <row r="45" spans="1:4" x14ac:dyDescent="0.3">
      <c r="A45" s="130" t="s">
        <v>1270</v>
      </c>
      <c r="B45" s="131">
        <v>1377</v>
      </c>
      <c r="C45" s="97">
        <f t="shared" si="1"/>
        <v>1514.7</v>
      </c>
      <c r="D45" s="133">
        <v>436</v>
      </c>
    </row>
    <row r="46" spans="1:4" ht="31.5" x14ac:dyDescent="0.3">
      <c r="A46" s="130" t="s">
        <v>1271</v>
      </c>
      <c r="B46" s="131">
        <v>920</v>
      </c>
      <c r="C46" s="97">
        <f t="shared" si="1"/>
        <v>1012.0000000000001</v>
      </c>
      <c r="D46" s="133">
        <v>508</v>
      </c>
    </row>
    <row r="47" spans="1:4" ht="31.5" x14ac:dyDescent="0.3">
      <c r="A47" s="130" t="s">
        <v>1272</v>
      </c>
      <c r="B47" s="131">
        <v>1425</v>
      </c>
      <c r="C47" s="97">
        <f t="shared" si="1"/>
        <v>1567.5000000000002</v>
      </c>
      <c r="D47" s="133">
        <v>616</v>
      </c>
    </row>
    <row r="48" spans="1:4" x14ac:dyDescent="0.3">
      <c r="A48" s="130" t="s">
        <v>1273</v>
      </c>
      <c r="B48" s="128"/>
      <c r="C48" s="135"/>
      <c r="D48" s="133">
        <v>869</v>
      </c>
    </row>
    <row r="49" spans="1:4" x14ac:dyDescent="0.3">
      <c r="A49" s="130" t="s">
        <v>1274</v>
      </c>
      <c r="B49" s="128"/>
      <c r="C49" s="135"/>
      <c r="D49" s="133">
        <v>830</v>
      </c>
    </row>
    <row r="50" spans="1:4" x14ac:dyDescent="0.3">
      <c r="A50" s="130" t="s">
        <v>1275</v>
      </c>
      <c r="B50" s="128"/>
      <c r="C50" s="135"/>
      <c r="D50" s="134">
        <v>2800</v>
      </c>
    </row>
    <row r="51" spans="1:4" x14ac:dyDescent="0.3">
      <c r="A51" s="130" t="s">
        <v>1276</v>
      </c>
      <c r="B51" s="128"/>
      <c r="C51" s="135"/>
      <c r="D51" s="133">
        <v>659</v>
      </c>
    </row>
    <row r="52" spans="1:4" x14ac:dyDescent="0.25">
      <c r="A52" s="129" t="s">
        <v>1277</v>
      </c>
      <c r="B52" s="129"/>
      <c r="C52" s="129"/>
      <c r="D52" s="129"/>
    </row>
    <row r="53" spans="1:4" ht="31.5" x14ac:dyDescent="0.3">
      <c r="A53" s="130" t="s">
        <v>1278</v>
      </c>
      <c r="B53" s="128"/>
      <c r="C53" s="135"/>
      <c r="D53" s="133">
        <v>700</v>
      </c>
    </row>
    <row r="54" spans="1:4" x14ac:dyDescent="0.3">
      <c r="A54" s="130" t="s">
        <v>478</v>
      </c>
      <c r="B54" s="128"/>
      <c r="C54" s="135"/>
      <c r="D54" s="134">
        <v>1120</v>
      </c>
    </row>
    <row r="55" spans="1:4" x14ac:dyDescent="0.3">
      <c r="A55" s="130" t="s">
        <v>479</v>
      </c>
      <c r="B55" s="128"/>
      <c r="C55" s="135"/>
      <c r="D55" s="134">
        <v>1005</v>
      </c>
    </row>
    <row r="56" spans="1:4" x14ac:dyDescent="0.3">
      <c r="A56" s="130" t="s">
        <v>480</v>
      </c>
      <c r="B56" s="128"/>
      <c r="C56" s="135"/>
      <c r="D56" s="134">
        <v>1080</v>
      </c>
    </row>
    <row r="57" spans="1:4" x14ac:dyDescent="0.25">
      <c r="A57" s="129" t="s">
        <v>1279</v>
      </c>
      <c r="B57" s="129"/>
      <c r="C57" s="129"/>
      <c r="D57" s="129"/>
    </row>
    <row r="58" spans="1:4" x14ac:dyDescent="0.25">
      <c r="A58" s="129" t="s">
        <v>1280</v>
      </c>
      <c r="B58" s="129"/>
      <c r="C58" s="129"/>
      <c r="D58" s="129"/>
    </row>
    <row r="59" spans="1:4" x14ac:dyDescent="0.3">
      <c r="A59" s="130" t="s">
        <v>1281</v>
      </c>
      <c r="B59" s="128"/>
      <c r="C59" s="135"/>
      <c r="D59" s="133">
        <v>450</v>
      </c>
    </row>
    <row r="60" spans="1:4" x14ac:dyDescent="0.3">
      <c r="A60" s="130" t="s">
        <v>481</v>
      </c>
      <c r="B60" s="128"/>
      <c r="C60" s="135"/>
      <c r="D60" s="133">
        <v>600</v>
      </c>
    </row>
    <row r="61" spans="1:4" x14ac:dyDescent="0.3">
      <c r="A61" s="130" t="s">
        <v>1282</v>
      </c>
      <c r="B61" s="128"/>
      <c r="C61" s="135"/>
      <c r="D61" s="133">
        <v>450</v>
      </c>
    </row>
    <row r="62" spans="1:4" x14ac:dyDescent="0.25">
      <c r="A62" s="129" t="s">
        <v>1283</v>
      </c>
      <c r="B62" s="129"/>
      <c r="C62" s="129"/>
      <c r="D62" s="129"/>
    </row>
    <row r="63" spans="1:4" ht="18" customHeight="1" x14ac:dyDescent="0.3">
      <c r="A63" s="130" t="s">
        <v>1284</v>
      </c>
      <c r="B63" s="128"/>
      <c r="C63" s="135"/>
      <c r="D63" s="133">
        <v>138</v>
      </c>
    </row>
    <row r="64" spans="1:4" ht="18.75" customHeight="1" x14ac:dyDescent="0.3">
      <c r="A64" s="130" t="s">
        <v>1285</v>
      </c>
      <c r="B64" s="128"/>
      <c r="C64" s="135"/>
      <c r="D64" s="133">
        <v>138</v>
      </c>
    </row>
    <row r="65" spans="1:4" x14ac:dyDescent="0.25">
      <c r="A65" s="129" t="s">
        <v>1286</v>
      </c>
      <c r="B65" s="129"/>
      <c r="C65" s="129"/>
      <c r="D65" s="129"/>
    </row>
    <row r="66" spans="1:4" x14ac:dyDescent="0.3">
      <c r="A66" s="130" t="s">
        <v>482</v>
      </c>
      <c r="B66" s="128"/>
      <c r="C66" s="135"/>
      <c r="D66" s="133">
        <v>525</v>
      </c>
    </row>
    <row r="67" spans="1:4" x14ac:dyDescent="0.3">
      <c r="A67" s="130" t="s">
        <v>1287</v>
      </c>
      <c r="B67" s="128"/>
      <c r="C67" s="135"/>
      <c r="D67" s="133">
        <v>450</v>
      </c>
    </row>
    <row r="68" spans="1:4" x14ac:dyDescent="0.3">
      <c r="A68" s="130" t="s">
        <v>483</v>
      </c>
      <c r="B68" s="128"/>
      <c r="C68" s="135"/>
      <c r="D68" s="133">
        <v>580</v>
      </c>
    </row>
  </sheetData>
  <sheetProtection password="EC13" sheet="1" objects="1" scenarios="1"/>
  <mergeCells count="16">
    <mergeCell ref="A65:D65"/>
    <mergeCell ref="A36:D36"/>
    <mergeCell ref="A52:D52"/>
    <mergeCell ref="A57:D57"/>
    <mergeCell ref="A58:D58"/>
    <mergeCell ref="A62:D62"/>
    <mergeCell ref="A23:D23"/>
    <mergeCell ref="A26:D26"/>
    <mergeCell ref="A27:D27"/>
    <mergeCell ref="A29:D29"/>
    <mergeCell ref="A35:D35"/>
    <mergeCell ref="A2:D2"/>
    <mergeCell ref="A6:D6"/>
    <mergeCell ref="A10:D10"/>
    <mergeCell ref="A16:D16"/>
    <mergeCell ref="A17:D17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130" zoomScaleNormal="130" workbookViewId="0">
      <selection activeCell="A6" sqref="A6"/>
    </sheetView>
  </sheetViews>
  <sheetFormatPr defaultRowHeight="15.75" x14ac:dyDescent="0.25"/>
  <cols>
    <col min="1" max="1" width="41.5" style="83" bestFit="1" customWidth="1"/>
    <col min="2" max="2" width="0" style="80" hidden="1" customWidth="1"/>
    <col min="3" max="3" width="9" style="56"/>
  </cols>
  <sheetData>
    <row r="1" spans="1:3" ht="18.75" x14ac:dyDescent="0.25">
      <c r="A1" s="123" t="s">
        <v>729</v>
      </c>
      <c r="B1" s="124"/>
      <c r="C1" s="125"/>
    </row>
    <row r="2" spans="1:3" x14ac:dyDescent="0.25">
      <c r="A2" s="48" t="s">
        <v>64</v>
      </c>
      <c r="B2" s="35">
        <v>104.7</v>
      </c>
      <c r="C2" s="81">
        <v>140</v>
      </c>
    </row>
    <row r="3" spans="1:3" x14ac:dyDescent="0.25">
      <c r="A3" s="48" t="s">
        <v>65</v>
      </c>
      <c r="B3" s="35">
        <v>99.7</v>
      </c>
      <c r="C3" s="81">
        <v>145</v>
      </c>
    </row>
    <row r="4" spans="1:3" x14ac:dyDescent="0.25">
      <c r="A4" s="48" t="s">
        <v>66</v>
      </c>
      <c r="B4" s="35">
        <v>114.9</v>
      </c>
      <c r="C4" s="81">
        <v>205</v>
      </c>
    </row>
    <row r="5" spans="1:3" x14ac:dyDescent="0.25">
      <c r="A5" s="48" t="s">
        <v>67</v>
      </c>
      <c r="B5" s="35">
        <v>216.3</v>
      </c>
      <c r="C5" s="81">
        <v>280</v>
      </c>
    </row>
    <row r="6" spans="1:3" x14ac:dyDescent="0.25">
      <c r="A6" s="48" t="s">
        <v>68</v>
      </c>
      <c r="B6" s="35">
        <v>112.9</v>
      </c>
      <c r="C6" s="81">
        <v>150</v>
      </c>
    </row>
    <row r="7" spans="1:3" x14ac:dyDescent="0.25">
      <c r="A7" s="48" t="s">
        <v>69</v>
      </c>
      <c r="B7" s="35">
        <v>216.3</v>
      </c>
      <c r="C7" s="81">
        <v>280</v>
      </c>
    </row>
    <row r="8" spans="1:3" x14ac:dyDescent="0.25">
      <c r="A8" s="48" t="s">
        <v>70</v>
      </c>
      <c r="B8" s="35">
        <v>116.1</v>
      </c>
      <c r="C8" s="81">
        <v>155</v>
      </c>
    </row>
    <row r="9" spans="1:3" x14ac:dyDescent="0.25">
      <c r="A9" s="48" t="s">
        <v>71</v>
      </c>
      <c r="B9" s="35">
        <v>116.1</v>
      </c>
      <c r="C9" s="81">
        <v>155</v>
      </c>
    </row>
    <row r="10" spans="1:3" x14ac:dyDescent="0.25">
      <c r="A10" s="48" t="s">
        <v>72</v>
      </c>
      <c r="B10" s="35">
        <v>104.4</v>
      </c>
      <c r="C10" s="81">
        <v>140</v>
      </c>
    </row>
    <row r="11" spans="1:3" x14ac:dyDescent="0.25">
      <c r="A11" s="48" t="s">
        <v>73</v>
      </c>
      <c r="B11" s="35">
        <v>130.19999999999999</v>
      </c>
      <c r="C11" s="81">
        <v>170</v>
      </c>
    </row>
    <row r="12" spans="1:3" x14ac:dyDescent="0.25">
      <c r="A12" s="48" t="s">
        <v>74</v>
      </c>
      <c r="B12" s="35">
        <v>137.5</v>
      </c>
      <c r="C12" s="81">
        <v>175</v>
      </c>
    </row>
    <row r="13" spans="1:3" x14ac:dyDescent="0.25">
      <c r="A13" s="48" t="s">
        <v>75</v>
      </c>
      <c r="B13" s="35">
        <v>106.1</v>
      </c>
      <c r="C13" s="81">
        <v>150</v>
      </c>
    </row>
    <row r="14" spans="1:3" x14ac:dyDescent="0.25">
      <c r="A14" s="48" t="s">
        <v>76</v>
      </c>
      <c r="B14" s="35">
        <v>79.099999999999994</v>
      </c>
      <c r="C14" s="81">
        <v>105</v>
      </c>
    </row>
    <row r="15" spans="1:3" x14ac:dyDescent="0.25">
      <c r="A15" s="48" t="s">
        <v>77</v>
      </c>
      <c r="B15" s="35">
        <v>605</v>
      </c>
      <c r="C15" s="81">
        <v>770</v>
      </c>
    </row>
    <row r="16" spans="1:3" x14ac:dyDescent="0.25">
      <c r="A16" s="48" t="s">
        <v>78</v>
      </c>
      <c r="B16" s="35">
        <v>271.89999999999998</v>
      </c>
      <c r="C16" s="81">
        <v>390</v>
      </c>
    </row>
    <row r="17" spans="1:3" x14ac:dyDescent="0.25">
      <c r="A17" s="48" t="s">
        <v>79</v>
      </c>
      <c r="B17" s="35">
        <v>127.4</v>
      </c>
      <c r="C17" s="81">
        <v>175</v>
      </c>
    </row>
    <row r="18" spans="1:3" ht="31.5" x14ac:dyDescent="0.25">
      <c r="A18" s="48" t="s">
        <v>80</v>
      </c>
      <c r="B18" s="35">
        <v>99.2</v>
      </c>
      <c r="C18" s="81">
        <v>135</v>
      </c>
    </row>
    <row r="19" spans="1:3" x14ac:dyDescent="0.25">
      <c r="A19" s="48" t="s">
        <v>81</v>
      </c>
      <c r="B19" s="35">
        <v>169.2</v>
      </c>
      <c r="C19" s="81">
        <v>230</v>
      </c>
    </row>
    <row r="20" spans="1:3" x14ac:dyDescent="0.25">
      <c r="A20" s="48" t="s">
        <v>82</v>
      </c>
      <c r="B20" s="35">
        <v>113.7</v>
      </c>
      <c r="C20" s="81">
        <v>160</v>
      </c>
    </row>
    <row r="21" spans="1:3" x14ac:dyDescent="0.25">
      <c r="A21" s="48" t="s">
        <v>83</v>
      </c>
      <c r="B21" s="35">
        <v>137.9</v>
      </c>
      <c r="C21" s="81">
        <v>195</v>
      </c>
    </row>
    <row r="22" spans="1:3" x14ac:dyDescent="0.25">
      <c r="A22" s="48" t="s">
        <v>84</v>
      </c>
      <c r="B22" s="35">
        <v>110.1</v>
      </c>
      <c r="C22" s="81">
        <v>155</v>
      </c>
    </row>
    <row r="23" spans="1:3" x14ac:dyDescent="0.25">
      <c r="A23" s="48" t="s">
        <v>85</v>
      </c>
      <c r="B23" s="35">
        <v>137.9</v>
      </c>
      <c r="C23" s="81">
        <v>195</v>
      </c>
    </row>
    <row r="24" spans="1:3" x14ac:dyDescent="0.25">
      <c r="A24" s="48" t="s">
        <v>86</v>
      </c>
      <c r="B24" s="35">
        <v>99.6</v>
      </c>
      <c r="C24" s="81">
        <v>135</v>
      </c>
    </row>
    <row r="25" spans="1:3" x14ac:dyDescent="0.25">
      <c r="A25" s="48" t="s">
        <v>87</v>
      </c>
      <c r="B25" s="35">
        <v>216.3</v>
      </c>
      <c r="C25" s="81">
        <v>295</v>
      </c>
    </row>
    <row r="26" spans="1:3" x14ac:dyDescent="0.25">
      <c r="A26" s="48" t="s">
        <v>88</v>
      </c>
      <c r="B26" s="35">
        <v>142.6</v>
      </c>
      <c r="C26" s="81">
        <v>198.01792499999996</v>
      </c>
    </row>
    <row r="27" spans="1:3" x14ac:dyDescent="0.25">
      <c r="A27" s="48" t="s">
        <v>89</v>
      </c>
      <c r="B27" s="35">
        <v>94</v>
      </c>
      <c r="C27" s="81">
        <v>135</v>
      </c>
    </row>
    <row r="28" spans="1:3" x14ac:dyDescent="0.25">
      <c r="A28" s="48" t="s">
        <v>90</v>
      </c>
      <c r="B28" s="35">
        <v>113.3</v>
      </c>
      <c r="C28" s="81">
        <v>160</v>
      </c>
    </row>
    <row r="29" spans="1:3" x14ac:dyDescent="0.25">
      <c r="A29" s="48" t="s">
        <v>91</v>
      </c>
      <c r="B29" s="35">
        <v>216.3</v>
      </c>
      <c r="C29" s="81">
        <v>295</v>
      </c>
    </row>
    <row r="30" spans="1:3" x14ac:dyDescent="0.25">
      <c r="A30" s="48" t="s">
        <v>92</v>
      </c>
      <c r="B30" s="35">
        <v>114.5</v>
      </c>
      <c r="C30" s="81">
        <v>165</v>
      </c>
    </row>
    <row r="31" spans="1:3" x14ac:dyDescent="0.25">
      <c r="A31" s="48" t="s">
        <v>93</v>
      </c>
      <c r="B31" s="35">
        <v>216.3</v>
      </c>
      <c r="C31" s="81">
        <v>295</v>
      </c>
    </row>
    <row r="32" spans="1:3" x14ac:dyDescent="0.25">
      <c r="A32" s="48" t="s">
        <v>94</v>
      </c>
      <c r="B32" s="35">
        <v>113.1</v>
      </c>
      <c r="C32" s="81">
        <v>160</v>
      </c>
    </row>
    <row r="33" spans="1:3" x14ac:dyDescent="0.25">
      <c r="A33" s="48" t="s">
        <v>95</v>
      </c>
      <c r="B33" s="35">
        <v>115.9</v>
      </c>
      <c r="C33" s="81">
        <v>165</v>
      </c>
    </row>
    <row r="34" spans="1:3" x14ac:dyDescent="0.25">
      <c r="A34" s="48" t="s">
        <v>96</v>
      </c>
      <c r="B34" s="35">
        <v>98.3</v>
      </c>
      <c r="C34" s="81">
        <v>140</v>
      </c>
    </row>
    <row r="35" spans="1:3" x14ac:dyDescent="0.25">
      <c r="A35" s="48" t="s">
        <v>97</v>
      </c>
      <c r="B35" s="35">
        <v>120.3</v>
      </c>
      <c r="C35" s="81">
        <v>170</v>
      </c>
    </row>
    <row r="36" spans="1:3" x14ac:dyDescent="0.25">
      <c r="A36" s="48" t="s">
        <v>98</v>
      </c>
      <c r="B36" s="35">
        <v>110.1</v>
      </c>
      <c r="C36" s="81">
        <v>155</v>
      </c>
    </row>
    <row r="37" spans="1:3" x14ac:dyDescent="0.25">
      <c r="A37" s="48" t="s">
        <v>99</v>
      </c>
      <c r="B37" s="35">
        <v>121.1</v>
      </c>
      <c r="C37" s="81">
        <v>170</v>
      </c>
    </row>
    <row r="38" spans="1:3" x14ac:dyDescent="0.25">
      <c r="A38" s="48" t="s">
        <v>100</v>
      </c>
      <c r="B38" s="35">
        <v>124.4</v>
      </c>
      <c r="C38" s="81">
        <v>175</v>
      </c>
    </row>
    <row r="39" spans="1:3" x14ac:dyDescent="0.25">
      <c r="A39" s="48" t="s">
        <v>101</v>
      </c>
      <c r="B39" s="35">
        <v>216.3</v>
      </c>
      <c r="C39" s="81">
        <v>300.35958749999998</v>
      </c>
    </row>
    <row r="40" spans="1:3" x14ac:dyDescent="0.25">
      <c r="A40" s="48" t="s">
        <v>102</v>
      </c>
      <c r="B40" s="35">
        <v>121.1</v>
      </c>
      <c r="C40" s="81">
        <v>170</v>
      </c>
    </row>
    <row r="41" spans="1:3" x14ac:dyDescent="0.25">
      <c r="A41" s="48" t="s">
        <v>103</v>
      </c>
      <c r="B41" s="35">
        <v>106</v>
      </c>
      <c r="C41" s="81">
        <v>150</v>
      </c>
    </row>
    <row r="42" spans="1:3" x14ac:dyDescent="0.25">
      <c r="A42" s="48" t="s">
        <v>104</v>
      </c>
      <c r="B42" s="35">
        <v>106</v>
      </c>
      <c r="C42" s="81">
        <v>150</v>
      </c>
    </row>
    <row r="43" spans="1:3" x14ac:dyDescent="0.25">
      <c r="A43" s="48" t="s">
        <v>105</v>
      </c>
      <c r="B43" s="35">
        <v>107</v>
      </c>
      <c r="C43" s="81">
        <v>210</v>
      </c>
    </row>
    <row r="44" spans="1:3" x14ac:dyDescent="0.25">
      <c r="A44" s="48" t="s">
        <v>106</v>
      </c>
      <c r="B44" s="35">
        <v>113.5</v>
      </c>
      <c r="C44" s="81">
        <v>160</v>
      </c>
    </row>
    <row r="45" spans="1:3" x14ac:dyDescent="0.25">
      <c r="A45" s="48" t="s">
        <v>107</v>
      </c>
      <c r="B45" s="35">
        <v>110.4</v>
      </c>
      <c r="C45" s="81">
        <v>155</v>
      </c>
    </row>
    <row r="46" spans="1:3" x14ac:dyDescent="0.25">
      <c r="A46" s="48" t="s">
        <v>108</v>
      </c>
      <c r="B46" s="35">
        <v>116.5</v>
      </c>
      <c r="C46" s="81">
        <v>165</v>
      </c>
    </row>
    <row r="47" spans="1:3" x14ac:dyDescent="0.25">
      <c r="A47" s="48" t="s">
        <v>109</v>
      </c>
      <c r="B47" s="35">
        <v>174</v>
      </c>
      <c r="C47" s="81">
        <v>245</v>
      </c>
    </row>
    <row r="48" spans="1:3" x14ac:dyDescent="0.25">
      <c r="A48" s="48" t="s">
        <v>110</v>
      </c>
      <c r="B48" s="35">
        <v>113.1</v>
      </c>
      <c r="C48" s="81">
        <v>160</v>
      </c>
    </row>
    <row r="49" spans="1:3" x14ac:dyDescent="0.25">
      <c r="A49" s="48" t="s">
        <v>111</v>
      </c>
      <c r="B49" s="35">
        <v>100.7</v>
      </c>
      <c r="C49" s="81">
        <v>139.83453750000001</v>
      </c>
    </row>
    <row r="50" spans="1:3" ht="31.5" x14ac:dyDescent="0.25">
      <c r="A50" s="48" t="s">
        <v>112</v>
      </c>
      <c r="B50" s="35">
        <v>529.5</v>
      </c>
      <c r="C50" s="81">
        <v>735.27693749999992</v>
      </c>
    </row>
    <row r="51" spans="1:3" x14ac:dyDescent="0.25">
      <c r="A51" s="48" t="s">
        <v>113</v>
      </c>
      <c r="B51" s="35">
        <v>124.1</v>
      </c>
      <c r="C51" s="81">
        <v>175</v>
      </c>
    </row>
    <row r="52" spans="1:3" x14ac:dyDescent="0.25">
      <c r="A52" s="48" t="s">
        <v>114</v>
      </c>
      <c r="B52" s="35">
        <v>117.5</v>
      </c>
      <c r="C52" s="81">
        <v>165</v>
      </c>
    </row>
    <row r="53" spans="1:3" ht="31.5" x14ac:dyDescent="0.25">
      <c r="A53" s="48" t="s">
        <v>115</v>
      </c>
      <c r="B53" s="35">
        <v>209.3</v>
      </c>
      <c r="C53" s="81">
        <v>295</v>
      </c>
    </row>
    <row r="54" spans="1:3" ht="31.5" x14ac:dyDescent="0.25">
      <c r="A54" s="48" t="s">
        <v>116</v>
      </c>
      <c r="B54" s="35">
        <v>216.2</v>
      </c>
      <c r="C54" s="81">
        <v>300.22072499999996</v>
      </c>
    </row>
    <row r="55" spans="1:3" ht="31.5" x14ac:dyDescent="0.25">
      <c r="A55" s="48" t="s">
        <v>117</v>
      </c>
      <c r="B55" s="35">
        <v>283.2</v>
      </c>
      <c r="C55" s="81">
        <v>395</v>
      </c>
    </row>
    <row r="56" spans="1:3" x14ac:dyDescent="0.25">
      <c r="A56" s="48" t="s">
        <v>118</v>
      </c>
      <c r="B56" s="35">
        <v>117.7</v>
      </c>
      <c r="C56" s="81">
        <v>165</v>
      </c>
    </row>
    <row r="57" spans="1:3" ht="31.5" x14ac:dyDescent="0.25">
      <c r="A57" s="48" t="s">
        <v>119</v>
      </c>
      <c r="B57" s="35">
        <v>137.9</v>
      </c>
      <c r="C57" s="81">
        <v>195</v>
      </c>
    </row>
    <row r="58" spans="1:3" ht="31.5" x14ac:dyDescent="0.25">
      <c r="A58" s="48" t="s">
        <v>120</v>
      </c>
      <c r="B58" s="35">
        <v>137.9</v>
      </c>
      <c r="C58" s="81">
        <v>195</v>
      </c>
    </row>
    <row r="59" spans="1:3" x14ac:dyDescent="0.25">
      <c r="A59" s="70" t="s">
        <v>315</v>
      </c>
      <c r="B59" s="35"/>
      <c r="C59" s="81">
        <v>155</v>
      </c>
    </row>
    <row r="60" spans="1:3" x14ac:dyDescent="0.25">
      <c r="A60" s="70" t="s">
        <v>316</v>
      </c>
      <c r="B60" s="35"/>
      <c r="C60" s="81">
        <v>185</v>
      </c>
    </row>
    <row r="61" spans="1:3" x14ac:dyDescent="0.25">
      <c r="A61" s="70" t="s">
        <v>317</v>
      </c>
      <c r="B61" s="45"/>
      <c r="C61" s="82">
        <v>150</v>
      </c>
    </row>
  </sheetData>
  <sheetProtection password="EC13" sheet="1" objects="1" scenarios="1"/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7" workbookViewId="0">
      <selection activeCell="B20" sqref="B20"/>
    </sheetView>
  </sheetViews>
  <sheetFormatPr defaultRowHeight="15.75" x14ac:dyDescent="0.25"/>
  <cols>
    <col min="1" max="1" width="23.75" customWidth="1"/>
    <col min="2" max="2" width="11.75" style="22" bestFit="1" customWidth="1"/>
  </cols>
  <sheetData>
    <row r="1" spans="1:2" ht="15.75" hidden="1" customHeight="1" x14ac:dyDescent="0.25">
      <c r="A1" t="s">
        <v>19</v>
      </c>
      <c r="B1" s="13" t="e">
        <f>ПРАЙС!#REF!</f>
        <v>#REF!</v>
      </c>
    </row>
    <row r="2" spans="1:2" ht="15.75" hidden="1" customHeight="1" x14ac:dyDescent="0.25">
      <c r="A2" t="s">
        <v>28</v>
      </c>
      <c r="B2" s="13" t="e">
        <f>B1*3%+B1</f>
        <v>#REF!</v>
      </c>
    </row>
    <row r="3" spans="1:2" ht="15.75" hidden="1" customHeight="1" x14ac:dyDescent="0.25">
      <c r="A3" t="s">
        <v>18</v>
      </c>
      <c r="B3" s="13">
        <v>1.45</v>
      </c>
    </row>
    <row r="4" spans="1:2" ht="20.25" x14ac:dyDescent="0.25">
      <c r="A4" s="104" t="s">
        <v>26</v>
      </c>
      <c r="B4" s="104"/>
    </row>
    <row r="5" spans="1:2" ht="18" customHeight="1" x14ac:dyDescent="0.25">
      <c r="A5" s="23" t="s">
        <v>16</v>
      </c>
      <c r="B5" s="24" t="e">
        <f>#REF!</f>
        <v>#REF!</v>
      </c>
    </row>
    <row r="6" spans="1:2" ht="18.75" x14ac:dyDescent="0.25">
      <c r="A6" s="23" t="s">
        <v>6</v>
      </c>
      <c r="B6" s="24" t="e">
        <f>#REF!</f>
        <v>#REF!</v>
      </c>
    </row>
    <row r="7" spans="1:2" ht="18.75" x14ac:dyDescent="0.25">
      <c r="A7" s="23" t="s">
        <v>0</v>
      </c>
      <c r="B7" s="24" t="e">
        <f>#REF!</f>
        <v>#REF!</v>
      </c>
    </row>
    <row r="8" spans="1:2" ht="18.75" x14ac:dyDescent="0.25">
      <c r="A8" s="23" t="s">
        <v>1</v>
      </c>
      <c r="B8" s="24" t="e">
        <f>#REF!</f>
        <v>#REF!</v>
      </c>
    </row>
    <row r="9" spans="1:2" ht="18.75" x14ac:dyDescent="0.25">
      <c r="A9" s="23" t="s">
        <v>15</v>
      </c>
      <c r="B9" s="24" t="e">
        <f>#REF!</f>
        <v>#REF!</v>
      </c>
    </row>
    <row r="10" spans="1:2" ht="18.75" x14ac:dyDescent="0.25">
      <c r="A10" s="23" t="s">
        <v>17</v>
      </c>
      <c r="B10" s="24" t="e">
        <f>#REF!</f>
        <v>#REF!</v>
      </c>
    </row>
    <row r="11" spans="1:2" ht="18.75" x14ac:dyDescent="0.25">
      <c r="A11" s="23" t="s">
        <v>2</v>
      </c>
      <c r="B11" s="24" t="e">
        <f>#REF!</f>
        <v>#REF!</v>
      </c>
    </row>
    <row r="12" spans="1:2" ht="18.75" x14ac:dyDescent="0.25">
      <c r="A12" s="23" t="s">
        <v>30</v>
      </c>
      <c r="B12" s="33" t="e">
        <f>ROUNDUP(582/36*B2,0.1)*B3</f>
        <v>#REF!</v>
      </c>
    </row>
    <row r="13" spans="1:2" ht="18.75" x14ac:dyDescent="0.25">
      <c r="A13" s="23" t="s">
        <v>29</v>
      </c>
      <c r="B13" s="22" t="e">
        <f>ROUNDUP(459/36*B2,0.1)*B3</f>
        <v>#REF!</v>
      </c>
    </row>
    <row r="14" spans="1:2" ht="20.25" x14ac:dyDescent="0.25">
      <c r="A14" s="105" t="s">
        <v>27</v>
      </c>
      <c r="B14" s="105"/>
    </row>
    <row r="15" spans="1:2" ht="18.75" x14ac:dyDescent="0.25">
      <c r="A15" s="25" t="s">
        <v>4</v>
      </c>
      <c r="B15" s="26" t="e">
        <f>#REF!</f>
        <v>#REF!</v>
      </c>
    </row>
    <row r="16" spans="1:2" ht="18.75" x14ac:dyDescent="0.25">
      <c r="A16" s="25" t="s">
        <v>7</v>
      </c>
      <c r="B16" s="26" t="e">
        <f>#REF!</f>
        <v>#REF!</v>
      </c>
    </row>
    <row r="17" spans="1:2" ht="18.75" x14ac:dyDescent="0.25">
      <c r="A17" s="27" t="s">
        <v>8</v>
      </c>
      <c r="B17" s="26" t="e">
        <f>#REF!</f>
        <v>#REF!</v>
      </c>
    </row>
    <row r="18" spans="1:2" ht="18.75" x14ac:dyDescent="0.25">
      <c r="A18" s="25" t="s">
        <v>5</v>
      </c>
      <c r="B18" s="26" t="e">
        <f>#REF!</f>
        <v>#REF!</v>
      </c>
    </row>
    <row r="19" spans="1:2" ht="18.75" x14ac:dyDescent="0.25">
      <c r="A19" s="23" t="s">
        <v>3</v>
      </c>
      <c r="B19" s="32" t="e">
        <f>ROUNDUP(129/36*B2,0.1)*B3</f>
        <v>#REF!</v>
      </c>
    </row>
    <row r="20" spans="1:2" x14ac:dyDescent="0.25">
      <c r="A20" s="31" t="s">
        <v>20</v>
      </c>
      <c r="B20" s="12" t="e">
        <f>ROUNDUP(93/36*B2,0.1)*B3</f>
        <v>#REF!</v>
      </c>
    </row>
    <row r="21" spans="1:2" x14ac:dyDescent="0.25">
      <c r="A21" s="31" t="s">
        <v>21</v>
      </c>
      <c r="B21" s="12" t="e">
        <f>ROUNDUP(278/36*B2,0.1)*B3</f>
        <v>#REF!</v>
      </c>
    </row>
    <row r="22" spans="1:2" x14ac:dyDescent="0.25">
      <c r="A22" s="28"/>
      <c r="B22" s="29"/>
    </row>
    <row r="23" spans="1:2" ht="16.5" customHeight="1" x14ac:dyDescent="0.25">
      <c r="A23" s="30" t="s">
        <v>22</v>
      </c>
      <c r="B23" s="12" t="e">
        <f>ROUNDUP(1815/36*B2,0.1)*B3</f>
        <v>#REF!</v>
      </c>
    </row>
    <row r="24" spans="1:2" ht="16.5" customHeight="1" x14ac:dyDescent="0.25">
      <c r="A24" s="30" t="s">
        <v>23</v>
      </c>
      <c r="B24" s="12" t="e">
        <f>ROUNDUP(1364/36*B2,0.1)*B3</f>
        <v>#REF!</v>
      </c>
    </row>
    <row r="25" spans="1:2" ht="16.5" customHeight="1" x14ac:dyDescent="0.25">
      <c r="A25" s="30" t="s">
        <v>24</v>
      </c>
      <c r="B25" s="12" t="e">
        <f>ROUNDUP(2677/36*B2,0.1)*B3</f>
        <v>#REF!</v>
      </c>
    </row>
    <row r="26" spans="1:2" ht="16.5" customHeight="1" x14ac:dyDescent="0.25">
      <c r="A26" s="30" t="s">
        <v>25</v>
      </c>
      <c r="B26" s="12" t="e">
        <f>ROUNDUP(1991/36*B2,0.1)*B3</f>
        <v>#REF!</v>
      </c>
    </row>
    <row r="27" spans="1:2" ht="16.5" thickBot="1" x14ac:dyDescent="0.3">
      <c r="A27" s="28"/>
      <c r="B27" s="29"/>
    </row>
    <row r="28" spans="1:2" x14ac:dyDescent="0.25">
      <c r="A28" s="10" t="s">
        <v>9</v>
      </c>
      <c r="B28" s="17" t="e">
        <f>#REF!</f>
        <v>#REF!</v>
      </c>
    </row>
    <row r="29" spans="1:2" ht="16.5" thickBot="1" x14ac:dyDescent="0.3">
      <c r="A29" s="11" t="s">
        <v>10</v>
      </c>
      <c r="B29" s="18" t="e">
        <f>#REF!</f>
        <v>#REF!</v>
      </c>
    </row>
    <row r="30" spans="1:2" x14ac:dyDescent="0.25">
      <c r="A30" s="14"/>
      <c r="B30" s="19"/>
    </row>
    <row r="31" spans="1:2" x14ac:dyDescent="0.25">
      <c r="A31" s="15"/>
      <c r="B31" s="20"/>
    </row>
    <row r="32" spans="1:2" ht="21" x14ac:dyDescent="0.35">
      <c r="A32" s="16"/>
      <c r="B32" s="21"/>
    </row>
    <row r="33" spans="1:2" ht="21" x14ac:dyDescent="0.35">
      <c r="A33" s="16"/>
      <c r="B33" s="21"/>
    </row>
  </sheetData>
  <sheetProtection password="EC13" sheet="1" objects="1" scenarios="1"/>
  <mergeCells count="2">
    <mergeCell ref="A4:B4"/>
    <mergeCell ref="A14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45"/>
  <sheetViews>
    <sheetView topLeftCell="A878" workbookViewId="0">
      <selection activeCell="A897" sqref="A897"/>
    </sheetView>
  </sheetViews>
  <sheetFormatPr defaultRowHeight="15.75" x14ac:dyDescent="0.25"/>
  <cols>
    <col min="1" max="1" width="62.5" customWidth="1"/>
    <col min="2" max="2" width="16.25" style="46" customWidth="1"/>
  </cols>
  <sheetData>
    <row r="2" spans="1:2" x14ac:dyDescent="0.25">
      <c r="A2" t="s">
        <v>146</v>
      </c>
      <c r="B2" s="46">
        <f>'речевое оповещение'!C72</f>
        <v>606.1</v>
      </c>
    </row>
    <row r="3" spans="1:2" x14ac:dyDescent="0.25">
      <c r="A3" t="s">
        <v>147</v>
      </c>
      <c r="B3" s="46">
        <f>'речевое оповещение'!C73</f>
        <v>700.7</v>
      </c>
    </row>
    <row r="4" spans="1:2" x14ac:dyDescent="0.25">
      <c r="A4" t="s">
        <v>132</v>
      </c>
      <c r="B4" s="46">
        <f>'речевое оповещение'!C75</f>
        <v>787.6</v>
      </c>
    </row>
    <row r="5" spans="1:2" x14ac:dyDescent="0.25">
      <c r="A5" t="s">
        <v>148</v>
      </c>
      <c r="B5" s="46">
        <f>'речевое оповещение'!C82</f>
        <v>693</v>
      </c>
    </row>
    <row r="6" spans="1:2" x14ac:dyDescent="0.25">
      <c r="A6" t="s">
        <v>149</v>
      </c>
      <c r="B6" s="46">
        <f>'речевое оповещение'!C49</f>
        <v>6357.2850000000008</v>
      </c>
    </row>
    <row r="7" spans="1:2" x14ac:dyDescent="0.25">
      <c r="A7" t="s">
        <v>150</v>
      </c>
      <c r="B7" s="46">
        <f>'речевое оповещение'!C52</f>
        <v>985.16000000000008</v>
      </c>
    </row>
    <row r="8" spans="1:2" x14ac:dyDescent="0.25">
      <c r="A8" t="s">
        <v>151</v>
      </c>
      <c r="B8" s="46">
        <f>'речевое оповещение'!C54</f>
        <v>2254.835</v>
      </c>
    </row>
    <row r="9" spans="1:2" x14ac:dyDescent="0.25">
      <c r="A9" t="s">
        <v>152</v>
      </c>
      <c r="B9" s="46">
        <f>'речевое оповещение'!C57</f>
        <v>1984.4</v>
      </c>
    </row>
    <row r="10" spans="1:2" x14ac:dyDescent="0.25">
      <c r="A10" t="s">
        <v>153</v>
      </c>
      <c r="B10" s="46">
        <f>'речевое оповещение'!C58</f>
        <v>7452.5000000000009</v>
      </c>
    </row>
    <row r="11" spans="1:2" x14ac:dyDescent="0.25">
      <c r="A11" t="s">
        <v>154</v>
      </c>
      <c r="B11" s="46">
        <f>'речевое оповещение'!C59</f>
        <v>1126.4000000000001</v>
      </c>
    </row>
    <row r="12" spans="1:2" x14ac:dyDescent="0.25">
      <c r="A12" t="s">
        <v>155</v>
      </c>
      <c r="B12" s="46">
        <f>'речевое оповещение'!C62</f>
        <v>2252.8000000000002</v>
      </c>
    </row>
    <row r="13" spans="1:2" x14ac:dyDescent="0.25">
      <c r="A13" t="s">
        <v>156</v>
      </c>
      <c r="B13" s="46">
        <f>'речевое оповещение'!C170</f>
        <v>3411</v>
      </c>
    </row>
    <row r="14" spans="1:2" x14ac:dyDescent="0.25">
      <c r="A14" t="s">
        <v>134</v>
      </c>
      <c r="B14" s="46">
        <f>'речевое оповещение'!C98</f>
        <v>559.90000000000009</v>
      </c>
    </row>
    <row r="15" spans="1:2" x14ac:dyDescent="0.25">
      <c r="A15" t="s">
        <v>135</v>
      </c>
      <c r="B15" s="46">
        <f>'речевое оповещение'!C116</f>
        <v>612.70000000000005</v>
      </c>
    </row>
    <row r="16" spans="1:2" x14ac:dyDescent="0.25">
      <c r="A16" t="s">
        <v>157</v>
      </c>
      <c r="B16" s="46">
        <f>'речевое оповещение'!C99</f>
        <v>609.40000000000009</v>
      </c>
    </row>
    <row r="17" spans="1:2" x14ac:dyDescent="0.25">
      <c r="A17" t="s">
        <v>158</v>
      </c>
      <c r="B17" s="46">
        <f>'речевое оповещение'!C86</f>
        <v>1823.8000000000002</v>
      </c>
    </row>
    <row r="18" spans="1:2" x14ac:dyDescent="0.25">
      <c r="A18" t="s">
        <v>136</v>
      </c>
      <c r="B18" s="46">
        <f>'речевое оповещение'!C88</f>
        <v>2988.7000000000003</v>
      </c>
    </row>
    <row r="19" spans="1:2" x14ac:dyDescent="0.25">
      <c r="A19" t="s">
        <v>159</v>
      </c>
      <c r="B19" s="46">
        <f>'речевое оповещение'!C102</f>
        <v>1355.2</v>
      </c>
    </row>
    <row r="20" spans="1:2" x14ac:dyDescent="0.25">
      <c r="A20" t="s">
        <v>160</v>
      </c>
      <c r="B20" s="46">
        <f>'речевое оповещение'!C110</f>
        <v>735.90000000000009</v>
      </c>
    </row>
    <row r="21" spans="1:2" x14ac:dyDescent="0.25">
      <c r="A21" t="s">
        <v>32</v>
      </c>
      <c r="B21" s="46">
        <f>'изв охранные'!C79</f>
        <v>441</v>
      </c>
    </row>
    <row r="22" spans="1:2" x14ac:dyDescent="0.25">
      <c r="A22" t="s">
        <v>33</v>
      </c>
      <c r="B22" s="46">
        <f>'изв охранные'!C78</f>
        <v>607</v>
      </c>
    </row>
    <row r="23" spans="1:2" x14ac:dyDescent="0.25">
      <c r="A23" t="s">
        <v>161</v>
      </c>
      <c r="B23" s="46">
        <f>'изв охранные'!C77</f>
        <v>451</v>
      </c>
    </row>
    <row r="24" spans="1:2" x14ac:dyDescent="0.25">
      <c r="A24" t="s">
        <v>162</v>
      </c>
      <c r="B24" s="46">
        <f>'изв охранные'!C83</f>
        <v>677</v>
      </c>
    </row>
    <row r="25" spans="1:2" x14ac:dyDescent="0.25">
      <c r="A25" t="s">
        <v>163</v>
      </c>
      <c r="B25" s="46">
        <f>'изв охранные'!C191</f>
        <v>9673</v>
      </c>
    </row>
    <row r="26" spans="1:2" x14ac:dyDescent="0.25">
      <c r="A26" t="s">
        <v>164</v>
      </c>
      <c r="B26" s="46">
        <f>'изв охранные'!C190</f>
        <v>1303</v>
      </c>
    </row>
    <row r="27" spans="1:2" x14ac:dyDescent="0.25">
      <c r="A27" t="s">
        <v>165</v>
      </c>
      <c r="B27" s="46">
        <f>'изв охранные'!C127</f>
        <v>0</v>
      </c>
    </row>
    <row r="28" spans="1:2" x14ac:dyDescent="0.25">
      <c r="A28" t="s">
        <v>166</v>
      </c>
      <c r="B28" s="46">
        <f>'изв охранные'!C93</f>
        <v>606</v>
      </c>
    </row>
    <row r="29" spans="1:2" x14ac:dyDescent="0.25">
      <c r="A29" t="s">
        <v>167</v>
      </c>
      <c r="B29" s="46">
        <f>'изв охранные'!C95</f>
        <v>721</v>
      </c>
    </row>
    <row r="30" spans="1:2" x14ac:dyDescent="0.25">
      <c r="A30" t="s">
        <v>168</v>
      </c>
      <c r="B30" s="46">
        <f>'изв охранные'!C157</f>
        <v>759</v>
      </c>
    </row>
    <row r="31" spans="1:2" x14ac:dyDescent="0.25">
      <c r="A31" t="s">
        <v>38</v>
      </c>
      <c r="B31" s="46">
        <f>'изв охранные'!C100</f>
        <v>497</v>
      </c>
    </row>
    <row r="32" spans="1:2" x14ac:dyDescent="0.25">
      <c r="A32" t="s">
        <v>169</v>
      </c>
      <c r="B32" s="46">
        <f>'изв охранные'!C102</f>
        <v>2006</v>
      </c>
    </row>
    <row r="33" spans="1:2" x14ac:dyDescent="0.25">
      <c r="A33" t="s">
        <v>170</v>
      </c>
      <c r="B33" s="46">
        <f>'изв охранные'!C115</f>
        <v>812</v>
      </c>
    </row>
    <row r="34" spans="1:2" x14ac:dyDescent="0.25">
      <c r="A34" t="s">
        <v>171</v>
      </c>
      <c r="B34" s="46">
        <f>'изв охранные'!C118</f>
        <v>587</v>
      </c>
    </row>
    <row r="35" spans="1:2" x14ac:dyDescent="0.25">
      <c r="A35" t="s">
        <v>172</v>
      </c>
      <c r="B35" s="46">
        <f>'изв охранные'!C145</f>
        <v>1037</v>
      </c>
    </row>
    <row r="36" spans="1:2" x14ac:dyDescent="0.25">
      <c r="A36" t="s">
        <v>173</v>
      </c>
      <c r="B36" s="46">
        <f>'изв охранные'!C125</f>
        <v>662</v>
      </c>
    </row>
    <row r="37" spans="1:2" x14ac:dyDescent="0.25">
      <c r="A37" t="s">
        <v>174</v>
      </c>
      <c r="B37" s="46">
        <f>'изв охранные'!C149</f>
        <v>794</v>
      </c>
    </row>
    <row r="38" spans="1:2" x14ac:dyDescent="0.25">
      <c r="A38" t="s">
        <v>175</v>
      </c>
      <c r="B38" s="46">
        <f>'изв охранные'!C9</f>
        <v>40</v>
      </c>
    </row>
    <row r="39" spans="1:2" x14ac:dyDescent="0.25">
      <c r="A39" t="s">
        <v>176</v>
      </c>
      <c r="B39" s="46">
        <f>'изв охранные'!C10</f>
        <v>98</v>
      </c>
    </row>
    <row r="40" spans="1:2" x14ac:dyDescent="0.25">
      <c r="A40" t="s">
        <v>177</v>
      </c>
      <c r="B40" s="46">
        <f>'изв охранные'!C12</f>
        <v>55</v>
      </c>
    </row>
    <row r="41" spans="1:2" x14ac:dyDescent="0.25">
      <c r="A41" t="s">
        <v>178</v>
      </c>
      <c r="B41" s="46">
        <f>'изв охранные'!C3</f>
        <v>56</v>
      </c>
    </row>
    <row r="42" spans="1:2" x14ac:dyDescent="0.25">
      <c r="A42" t="s">
        <v>179</v>
      </c>
      <c r="B42" s="46">
        <f>'изв охранные'!C27</f>
        <v>661</v>
      </c>
    </row>
    <row r="43" spans="1:2" x14ac:dyDescent="0.25">
      <c r="A43" t="s">
        <v>180</v>
      </c>
      <c r="B43" s="46">
        <f>'изв охранные'!C34</f>
        <v>219</v>
      </c>
    </row>
    <row r="44" spans="1:2" x14ac:dyDescent="0.25">
      <c r="A44" t="s">
        <v>181</v>
      </c>
      <c r="B44" s="46">
        <f>'изв охранные'!C35</f>
        <v>233</v>
      </c>
    </row>
    <row r="45" spans="1:2" x14ac:dyDescent="0.25">
      <c r="A45" t="s">
        <v>182</v>
      </c>
      <c r="B45" s="46">
        <f>'изв охранные'!C36</f>
        <v>660</v>
      </c>
    </row>
    <row r="46" spans="1:2" x14ac:dyDescent="0.25">
      <c r="A46" t="s">
        <v>183</v>
      </c>
      <c r="B46" s="46">
        <f>'изв охранные'!C38</f>
        <v>245</v>
      </c>
    </row>
    <row r="47" spans="1:2" x14ac:dyDescent="0.25">
      <c r="A47" t="s">
        <v>184</v>
      </c>
      <c r="B47" s="46">
        <f>'изв охранные'!C43</f>
        <v>656</v>
      </c>
    </row>
    <row r="48" spans="1:2" x14ac:dyDescent="0.25">
      <c r="A48" t="s">
        <v>185</v>
      </c>
      <c r="B48" s="46">
        <f>'изв охранные'!C5</f>
        <v>105</v>
      </c>
    </row>
    <row r="49" spans="1:2" x14ac:dyDescent="0.25">
      <c r="A49" t="s">
        <v>186</v>
      </c>
      <c r="B49" s="46">
        <f>'изв охранные'!C6</f>
        <v>96</v>
      </c>
    </row>
    <row r="50" spans="1:2" x14ac:dyDescent="0.25">
      <c r="A50" t="s">
        <v>187</v>
      </c>
      <c r="B50" s="46">
        <f>'изв охранные'!C88</f>
        <v>2424</v>
      </c>
    </row>
    <row r="51" spans="1:2" x14ac:dyDescent="0.25">
      <c r="A51" t="s">
        <v>188</v>
      </c>
      <c r="B51" s="46">
        <f>'изв охранные'!C164</f>
        <v>1054</v>
      </c>
    </row>
    <row r="52" spans="1:2" x14ac:dyDescent="0.25">
      <c r="A52" t="s">
        <v>43</v>
      </c>
      <c r="B52" s="46">
        <f>'изв охранные'!C162</f>
        <v>1128</v>
      </c>
    </row>
    <row r="53" spans="1:2" x14ac:dyDescent="0.25">
      <c r="A53" t="s">
        <v>189</v>
      </c>
      <c r="B53" s="46">
        <f>'изв охранные'!C195</f>
        <v>0</v>
      </c>
    </row>
    <row r="54" spans="1:2" x14ac:dyDescent="0.25">
      <c r="A54" t="s">
        <v>190</v>
      </c>
      <c r="B54" s="46">
        <f>'изв охранные'!C196</f>
        <v>0</v>
      </c>
    </row>
    <row r="55" spans="1:2" x14ac:dyDescent="0.25">
      <c r="A55" t="s">
        <v>191</v>
      </c>
      <c r="B55" s="46">
        <f>'изв охранные'!C197</f>
        <v>0</v>
      </c>
    </row>
    <row r="56" spans="1:2" x14ac:dyDescent="0.25">
      <c r="A56" t="s">
        <v>192</v>
      </c>
      <c r="B56" s="46">
        <f>'изв охранные'!C198</f>
        <v>0</v>
      </c>
    </row>
    <row r="57" spans="1:2" x14ac:dyDescent="0.25">
      <c r="A57" t="s">
        <v>193</v>
      </c>
      <c r="B57" s="46">
        <f>'изв охранные'!C199</f>
        <v>0</v>
      </c>
    </row>
    <row r="58" spans="1:2" x14ac:dyDescent="0.25">
      <c r="A58" t="s">
        <v>49</v>
      </c>
      <c r="B58" s="46">
        <f>'изв пожарные'!C135</f>
        <v>263</v>
      </c>
    </row>
    <row r="59" spans="1:2" x14ac:dyDescent="0.25">
      <c r="A59" t="s">
        <v>194</v>
      </c>
      <c r="B59" s="46">
        <f>'изв пожарные'!C65</f>
        <v>289</v>
      </c>
    </row>
    <row r="60" spans="1:2" x14ac:dyDescent="0.25">
      <c r="A60" t="s">
        <v>195</v>
      </c>
      <c r="B60" s="46">
        <f>'изв пожарные'!C72</f>
        <v>261</v>
      </c>
    </row>
    <row r="61" spans="1:2" x14ac:dyDescent="0.25">
      <c r="A61" t="s">
        <v>196</v>
      </c>
      <c r="B61" s="46">
        <f>'изв пожарные'!C78</f>
        <v>296</v>
      </c>
    </row>
    <row r="62" spans="1:2" x14ac:dyDescent="0.25">
      <c r="A62" t="s">
        <v>197</v>
      </c>
      <c r="B62" s="46">
        <f>'изв пожарные'!C248</f>
        <v>0</v>
      </c>
    </row>
    <row r="63" spans="1:2" x14ac:dyDescent="0.25">
      <c r="A63" t="s">
        <v>198</v>
      </c>
      <c r="B63" s="46">
        <f>'изв пожарные'!C61</f>
        <v>365</v>
      </c>
    </row>
    <row r="64" spans="1:2" x14ac:dyDescent="0.25">
      <c r="A64" t="s">
        <v>199</v>
      </c>
      <c r="B64" s="46">
        <f>'изв пожарные'!C64</f>
        <v>296</v>
      </c>
    </row>
    <row r="65" spans="1:2" x14ac:dyDescent="0.25">
      <c r="A65" t="s">
        <v>200</v>
      </c>
      <c r="B65" s="46">
        <f>'изв пожарные'!C67</f>
        <v>418</v>
      </c>
    </row>
    <row r="66" spans="1:2" x14ac:dyDescent="0.25">
      <c r="A66" t="s">
        <v>201</v>
      </c>
      <c r="B66" s="46">
        <f>'изв пожарные'!C66</f>
        <v>363</v>
      </c>
    </row>
    <row r="67" spans="1:2" x14ac:dyDescent="0.25">
      <c r="A67" t="s">
        <v>51</v>
      </c>
      <c r="B67" s="46">
        <f>'изв пожарные'!C85</f>
        <v>353</v>
      </c>
    </row>
    <row r="68" spans="1:2" x14ac:dyDescent="0.25">
      <c r="A68" t="s">
        <v>202</v>
      </c>
      <c r="B68" s="46">
        <f>'изв пожарные'!C84</f>
        <v>328</v>
      </c>
    </row>
    <row r="69" spans="1:2" x14ac:dyDescent="0.25">
      <c r="A69" t="s">
        <v>203</v>
      </c>
      <c r="B69" s="46">
        <f>'изв пожарные'!C132</f>
        <v>581</v>
      </c>
    </row>
    <row r="70" spans="1:2" x14ac:dyDescent="0.25">
      <c r="A70" t="s">
        <v>204</v>
      </c>
      <c r="B70" s="46">
        <f>'изв пожарные'!C133</f>
        <v>510</v>
      </c>
    </row>
    <row r="71" spans="1:2" x14ac:dyDescent="0.25">
      <c r="A71" t="s">
        <v>205</v>
      </c>
      <c r="B71" s="46">
        <f>'изв пожарные'!C106</f>
        <v>765</v>
      </c>
    </row>
    <row r="72" spans="1:2" x14ac:dyDescent="0.25">
      <c r="A72" t="s">
        <v>206</v>
      </c>
      <c r="B72" s="46">
        <f>'изв пожарные'!C144</f>
        <v>346</v>
      </c>
    </row>
    <row r="73" spans="1:2" x14ac:dyDescent="0.25">
      <c r="A73" t="s">
        <v>207</v>
      </c>
      <c r="B73" s="46">
        <f>'изв пожарные'!C149</f>
        <v>14661</v>
      </c>
    </row>
    <row r="74" spans="1:2" x14ac:dyDescent="0.25">
      <c r="A74" t="s">
        <v>208</v>
      </c>
      <c r="B74" s="46">
        <f>'изв пожарные'!C183</f>
        <v>4018</v>
      </c>
    </row>
    <row r="75" spans="1:2" x14ac:dyDescent="0.25">
      <c r="A75" t="s">
        <v>209</v>
      </c>
      <c r="B75" s="46">
        <f>'изв пожарные'!C209</f>
        <v>3608</v>
      </c>
    </row>
    <row r="76" spans="1:2" x14ac:dyDescent="0.25">
      <c r="A76" t="s">
        <v>210</v>
      </c>
      <c r="B76" s="46">
        <f>'изв пожарные'!C217</f>
        <v>7590</v>
      </c>
    </row>
    <row r="77" spans="1:2" x14ac:dyDescent="0.25">
      <c r="A77" t="s">
        <v>211</v>
      </c>
      <c r="B77" s="46">
        <f>'изв пожарные'!C233</f>
        <v>279</v>
      </c>
    </row>
    <row r="78" spans="1:2" x14ac:dyDescent="0.25">
      <c r="A78" t="s">
        <v>212</v>
      </c>
      <c r="B78" s="46">
        <f>'изв пожарные'!C235</f>
        <v>356</v>
      </c>
    </row>
    <row r="79" spans="1:2" x14ac:dyDescent="0.25">
      <c r="A79" t="s">
        <v>53</v>
      </c>
      <c r="B79" s="46">
        <f>'изв пожарные'!C237</f>
        <v>371</v>
      </c>
    </row>
    <row r="80" spans="1:2" x14ac:dyDescent="0.25">
      <c r="A80" t="s">
        <v>213</v>
      </c>
      <c r="B80" s="46">
        <f>'изв пожарные'!C242</f>
        <v>157</v>
      </c>
    </row>
    <row r="81" spans="1:2" x14ac:dyDescent="0.25">
      <c r="A81" t="s">
        <v>214</v>
      </c>
      <c r="B81" s="46">
        <f>'изв пожарные'!C5</f>
        <v>194</v>
      </c>
    </row>
    <row r="82" spans="1:2" x14ac:dyDescent="0.25">
      <c r="A82" t="s">
        <v>215</v>
      </c>
      <c r="B82" s="46">
        <f>'изв пожарные'!C53</f>
        <v>240</v>
      </c>
    </row>
    <row r="83" spans="1:2" x14ac:dyDescent="0.25">
      <c r="A83" t="s">
        <v>216</v>
      </c>
      <c r="B83" s="46">
        <f>'световое оповещение'!C23</f>
        <v>886.6</v>
      </c>
    </row>
    <row r="84" spans="1:2" x14ac:dyDescent="0.25">
      <c r="A84" t="s">
        <v>54</v>
      </c>
      <c r="B84" s="46">
        <f>'световое оповещение'!C11</f>
        <v>180.4</v>
      </c>
    </row>
    <row r="85" spans="1:2" x14ac:dyDescent="0.25">
      <c r="A85" t="s">
        <v>217</v>
      </c>
      <c r="B85" s="46">
        <f>'световое оповещение'!C8</f>
        <v>123</v>
      </c>
    </row>
    <row r="86" spans="1:2" x14ac:dyDescent="0.25">
      <c r="A86" t="s">
        <v>218</v>
      </c>
      <c r="B86" s="46">
        <f>'световое оповещение'!C10</f>
        <v>188</v>
      </c>
    </row>
    <row r="87" spans="1:2" x14ac:dyDescent="0.25">
      <c r="A87" t="s">
        <v>219</v>
      </c>
      <c r="B87" s="46">
        <f>'световое оповещение'!C6</f>
        <v>0</v>
      </c>
    </row>
    <row r="88" spans="1:2" x14ac:dyDescent="0.25">
      <c r="A88" t="s">
        <v>220</v>
      </c>
      <c r="B88" s="46">
        <f>'комбинированные оповещатели'!C3</f>
        <v>353.1</v>
      </c>
    </row>
    <row r="89" spans="1:2" x14ac:dyDescent="0.25">
      <c r="A89" t="s">
        <v>56</v>
      </c>
      <c r="B89" s="46">
        <f>'комбинированные оповещатели'!C32</f>
        <v>431.20000000000005</v>
      </c>
    </row>
    <row r="90" spans="1:2" x14ac:dyDescent="0.25">
      <c r="A90" t="s">
        <v>57</v>
      </c>
      <c r="B90" s="46">
        <f>'комбинированные оповещатели'!C4</f>
        <v>290.40000000000003</v>
      </c>
    </row>
    <row r="91" spans="1:2" x14ac:dyDescent="0.25">
      <c r="A91" t="s">
        <v>221</v>
      </c>
      <c r="B91" s="46">
        <f>'комбинированные оповещатели'!C33</f>
        <v>458.70000000000005</v>
      </c>
    </row>
    <row r="92" spans="1:2" x14ac:dyDescent="0.25">
      <c r="A92" t="s">
        <v>222</v>
      </c>
      <c r="B92" s="46">
        <f>'комбинированные оповещатели'!C8</f>
        <v>360.8</v>
      </c>
    </row>
    <row r="93" spans="1:2" x14ac:dyDescent="0.25">
      <c r="A93" t="s">
        <v>223</v>
      </c>
      <c r="B93" s="46">
        <f>'комбинированные оповещатели'!C11</f>
        <v>339.90000000000003</v>
      </c>
    </row>
    <row r="94" spans="1:2" x14ac:dyDescent="0.25">
      <c r="A94" t="s">
        <v>224</v>
      </c>
      <c r="B94" s="46">
        <f>'комбинированные оповещатели'!C10</f>
        <v>360.8</v>
      </c>
    </row>
    <row r="95" spans="1:2" x14ac:dyDescent="0.25">
      <c r="A95" t="s">
        <v>58</v>
      </c>
      <c r="B95" s="46">
        <f>'речевое оповещение'!C32</f>
        <v>163.9</v>
      </c>
    </row>
    <row r="96" spans="1:2" x14ac:dyDescent="0.25">
      <c r="A96" t="s">
        <v>225</v>
      </c>
      <c r="B96" s="46">
        <f>'речевое оповещение'!C5</f>
        <v>325</v>
      </c>
    </row>
    <row r="97" spans="1:2" x14ac:dyDescent="0.25">
      <c r="A97" t="s">
        <v>226</v>
      </c>
      <c r="B97" s="46">
        <f>'речевое оповещение'!C20</f>
        <v>187</v>
      </c>
    </row>
    <row r="98" spans="1:2" x14ac:dyDescent="0.25">
      <c r="A98" t="s">
        <v>59</v>
      </c>
      <c r="B98" s="46">
        <f>'речевое оповещение'!C3</f>
        <v>250</v>
      </c>
    </row>
    <row r="99" spans="1:2" x14ac:dyDescent="0.25">
      <c r="A99" t="s">
        <v>227</v>
      </c>
      <c r="B99" s="46">
        <f>'речевое оповещение'!C21</f>
        <v>202</v>
      </c>
    </row>
    <row r="100" spans="1:2" x14ac:dyDescent="0.25">
      <c r="A100" t="s">
        <v>60</v>
      </c>
      <c r="B100" s="46">
        <f>'речевое оповещение'!C2</f>
        <v>187</v>
      </c>
    </row>
    <row r="101" spans="1:2" x14ac:dyDescent="0.25">
      <c r="A101" t="s">
        <v>61</v>
      </c>
      <c r="B101" s="46">
        <f>'речевое оповещение'!C22</f>
        <v>345.40000000000003</v>
      </c>
    </row>
    <row r="102" spans="1:2" x14ac:dyDescent="0.25">
      <c r="A102" t="s">
        <v>62</v>
      </c>
      <c r="B102" s="46">
        <f>'речевое оповещение'!C17</f>
        <v>254.10000000000002</v>
      </c>
    </row>
    <row r="103" spans="1:2" x14ac:dyDescent="0.25">
      <c r="A103" t="s">
        <v>228</v>
      </c>
      <c r="B103" s="46">
        <f>'речевое оповещение'!C23</f>
        <v>342.1</v>
      </c>
    </row>
    <row r="104" spans="1:2" x14ac:dyDescent="0.25">
      <c r="A104" t="s">
        <v>229</v>
      </c>
      <c r="B104" s="46">
        <f>'речевое оповещение'!C24</f>
        <v>346.5</v>
      </c>
    </row>
    <row r="105" spans="1:2" x14ac:dyDescent="0.25">
      <c r="A105" t="s">
        <v>230</v>
      </c>
      <c r="B105" s="46">
        <f>'речевое оповещение'!C26</f>
        <v>386.1</v>
      </c>
    </row>
    <row r="106" spans="1:2" x14ac:dyDescent="0.25">
      <c r="A106" t="s">
        <v>63</v>
      </c>
      <c r="B106" s="46">
        <f>'речевое оповещение'!C44</f>
        <v>237</v>
      </c>
    </row>
    <row r="107" spans="1:2" x14ac:dyDescent="0.25">
      <c r="A107" t="s">
        <v>231</v>
      </c>
      <c r="B107" s="46">
        <f>'Световые табло'!C2</f>
        <v>140</v>
      </c>
    </row>
    <row r="108" spans="1:2" x14ac:dyDescent="0.25">
      <c r="A108" t="s">
        <v>232</v>
      </c>
      <c r="B108" s="46">
        <f>'Световые табло'!C3</f>
        <v>145</v>
      </c>
    </row>
    <row r="109" spans="1:2" x14ac:dyDescent="0.25">
      <c r="A109" t="s">
        <v>233</v>
      </c>
      <c r="B109" s="46">
        <f>'Световые табло'!C4</f>
        <v>205</v>
      </c>
    </row>
    <row r="110" spans="1:2" x14ac:dyDescent="0.25">
      <c r="A110" t="s">
        <v>234</v>
      </c>
      <c r="B110" s="46">
        <f>'Световые табло'!C5</f>
        <v>280</v>
      </c>
    </row>
    <row r="111" spans="1:2" x14ac:dyDescent="0.25">
      <c r="A111" t="s">
        <v>235</v>
      </c>
      <c r="B111" s="46">
        <f>'Световые табло'!C6</f>
        <v>150</v>
      </c>
    </row>
    <row r="112" spans="1:2" x14ac:dyDescent="0.25">
      <c r="A112" t="s">
        <v>236</v>
      </c>
      <c r="B112" s="46">
        <f>'Световые табло'!C7</f>
        <v>280</v>
      </c>
    </row>
    <row r="113" spans="1:2" x14ac:dyDescent="0.25">
      <c r="A113" t="s">
        <v>237</v>
      </c>
      <c r="B113" s="46">
        <f>'Световые табло'!C8</f>
        <v>155</v>
      </c>
    </row>
    <row r="114" spans="1:2" x14ac:dyDescent="0.25">
      <c r="A114" t="s">
        <v>238</v>
      </c>
      <c r="B114" s="46">
        <f>'Световые табло'!C9</f>
        <v>155</v>
      </c>
    </row>
    <row r="115" spans="1:2" x14ac:dyDescent="0.25">
      <c r="A115" t="s">
        <v>72</v>
      </c>
      <c r="B115" s="46">
        <f>'Световые табло'!C10</f>
        <v>140</v>
      </c>
    </row>
    <row r="116" spans="1:2" x14ac:dyDescent="0.25">
      <c r="A116" t="s">
        <v>239</v>
      </c>
      <c r="B116" s="46">
        <f>'Световые табло'!C11</f>
        <v>170</v>
      </c>
    </row>
    <row r="117" spans="1:2" x14ac:dyDescent="0.25">
      <c r="A117" t="s">
        <v>240</v>
      </c>
      <c r="B117" s="46">
        <f>'Световые табло'!C12</f>
        <v>175</v>
      </c>
    </row>
    <row r="118" spans="1:2" x14ac:dyDescent="0.25">
      <c r="A118" t="s">
        <v>241</v>
      </c>
      <c r="B118" s="46">
        <f>'Световые табло'!C13</f>
        <v>150</v>
      </c>
    </row>
    <row r="119" spans="1:2" x14ac:dyDescent="0.25">
      <c r="A119" t="s">
        <v>242</v>
      </c>
      <c r="B119" s="46">
        <f>'Световые табло'!C14</f>
        <v>105</v>
      </c>
    </row>
    <row r="120" spans="1:2" x14ac:dyDescent="0.25">
      <c r="A120" t="s">
        <v>243</v>
      </c>
      <c r="B120" s="46">
        <f>'Световые табло'!C15</f>
        <v>770</v>
      </c>
    </row>
    <row r="121" spans="1:2" x14ac:dyDescent="0.25">
      <c r="A121" t="s">
        <v>244</v>
      </c>
      <c r="B121" s="46">
        <f>'Световые табло'!C16</f>
        <v>390</v>
      </c>
    </row>
    <row r="122" spans="1:2" x14ac:dyDescent="0.25">
      <c r="A122" t="s">
        <v>245</v>
      </c>
      <c r="B122" s="46">
        <f>'Световые табло'!C17</f>
        <v>175</v>
      </c>
    </row>
    <row r="123" spans="1:2" x14ac:dyDescent="0.25">
      <c r="A123" t="s">
        <v>80</v>
      </c>
      <c r="B123" s="46">
        <f>'Световые табло'!C18</f>
        <v>135</v>
      </c>
    </row>
    <row r="124" spans="1:2" x14ac:dyDescent="0.25">
      <c r="A124" t="s">
        <v>81</v>
      </c>
      <c r="B124" s="46">
        <f>'Световые табло'!C19</f>
        <v>230</v>
      </c>
    </row>
    <row r="125" spans="1:2" x14ac:dyDescent="0.25">
      <c r="A125" t="s">
        <v>82</v>
      </c>
      <c r="B125" s="46">
        <f>'Световые табло'!C20</f>
        <v>160</v>
      </c>
    </row>
    <row r="126" spans="1:2" x14ac:dyDescent="0.25">
      <c r="A126" t="s">
        <v>83</v>
      </c>
      <c r="B126" s="46">
        <f>'Световые табло'!C21</f>
        <v>195</v>
      </c>
    </row>
    <row r="127" spans="1:2" x14ac:dyDescent="0.25">
      <c r="A127" t="s">
        <v>84</v>
      </c>
      <c r="B127" s="46">
        <f>'Световые табло'!C22</f>
        <v>155</v>
      </c>
    </row>
    <row r="128" spans="1:2" x14ac:dyDescent="0.25">
      <c r="A128" t="s">
        <v>85</v>
      </c>
      <c r="B128" s="46">
        <f>'Световые табло'!C23</f>
        <v>195</v>
      </c>
    </row>
    <row r="129" spans="1:2" x14ac:dyDescent="0.25">
      <c r="A129" t="s">
        <v>246</v>
      </c>
      <c r="B129" s="46">
        <f>'Световые табло'!C24</f>
        <v>135</v>
      </c>
    </row>
    <row r="130" spans="1:2" x14ac:dyDescent="0.25">
      <c r="A130" t="s">
        <v>247</v>
      </c>
      <c r="B130" s="46">
        <f>'Световые табло'!C25</f>
        <v>295</v>
      </c>
    </row>
    <row r="131" spans="1:2" x14ac:dyDescent="0.25">
      <c r="A131" t="s">
        <v>248</v>
      </c>
      <c r="B131" s="46">
        <f>'Световые табло'!C26</f>
        <v>198.01792499999996</v>
      </c>
    </row>
    <row r="132" spans="1:2" x14ac:dyDescent="0.25">
      <c r="A132" t="s">
        <v>249</v>
      </c>
      <c r="B132" s="46">
        <f>'Световые табло'!C27</f>
        <v>135</v>
      </c>
    </row>
    <row r="133" spans="1:2" x14ac:dyDescent="0.25">
      <c r="A133" t="s">
        <v>250</v>
      </c>
      <c r="B133" s="46">
        <f>'Световые табло'!C28</f>
        <v>160</v>
      </c>
    </row>
    <row r="134" spans="1:2" x14ac:dyDescent="0.25">
      <c r="A134" t="s">
        <v>251</v>
      </c>
      <c r="B134" s="46">
        <f>'Световые табло'!C29</f>
        <v>295</v>
      </c>
    </row>
    <row r="135" spans="1:2" x14ac:dyDescent="0.25">
      <c r="A135" t="s">
        <v>252</v>
      </c>
      <c r="B135" s="46">
        <f>'Световые табло'!C30</f>
        <v>165</v>
      </c>
    </row>
    <row r="136" spans="1:2" x14ac:dyDescent="0.25">
      <c r="A136" t="s">
        <v>253</v>
      </c>
      <c r="B136" s="46">
        <f>'Световые табло'!C31</f>
        <v>295</v>
      </c>
    </row>
    <row r="137" spans="1:2" x14ac:dyDescent="0.25">
      <c r="A137" t="s">
        <v>254</v>
      </c>
      <c r="B137" s="46">
        <f>'Световые табло'!C32</f>
        <v>160</v>
      </c>
    </row>
    <row r="138" spans="1:2" x14ac:dyDescent="0.25">
      <c r="A138" t="s">
        <v>255</v>
      </c>
      <c r="B138" s="46">
        <f>'Световые табло'!C33</f>
        <v>165</v>
      </c>
    </row>
    <row r="139" spans="1:2" x14ac:dyDescent="0.25">
      <c r="A139" t="s">
        <v>256</v>
      </c>
      <c r="B139" s="46">
        <f>'Световые табло'!C34</f>
        <v>140</v>
      </c>
    </row>
    <row r="140" spans="1:2" x14ac:dyDescent="0.25">
      <c r="A140" t="s">
        <v>257</v>
      </c>
      <c r="B140" s="46">
        <f>'Световые табло'!C35</f>
        <v>170</v>
      </c>
    </row>
    <row r="141" spans="1:2" x14ac:dyDescent="0.25">
      <c r="A141" t="s">
        <v>258</v>
      </c>
      <c r="B141" s="46">
        <f>'Световые табло'!C36</f>
        <v>155</v>
      </c>
    </row>
    <row r="142" spans="1:2" x14ac:dyDescent="0.25">
      <c r="A142" t="s">
        <v>259</v>
      </c>
      <c r="B142" s="46">
        <f>'Световые табло'!C37</f>
        <v>170</v>
      </c>
    </row>
    <row r="143" spans="1:2" x14ac:dyDescent="0.25">
      <c r="A143" t="s">
        <v>260</v>
      </c>
      <c r="B143" s="46">
        <f>'Световые табло'!C38</f>
        <v>175</v>
      </c>
    </row>
    <row r="144" spans="1:2" x14ac:dyDescent="0.25">
      <c r="A144" t="s">
        <v>261</v>
      </c>
      <c r="B144" s="46">
        <f>'Световые табло'!C39</f>
        <v>300.35958749999998</v>
      </c>
    </row>
    <row r="145" spans="1:2" x14ac:dyDescent="0.25">
      <c r="A145" t="s">
        <v>262</v>
      </c>
      <c r="B145" s="46">
        <f>'Световые табло'!C40</f>
        <v>170</v>
      </c>
    </row>
    <row r="146" spans="1:2" x14ac:dyDescent="0.25">
      <c r="A146" t="s">
        <v>263</v>
      </c>
      <c r="B146" s="46">
        <f>'Световые табло'!C41</f>
        <v>150</v>
      </c>
    </row>
    <row r="147" spans="1:2" x14ac:dyDescent="0.25">
      <c r="A147" t="s">
        <v>104</v>
      </c>
      <c r="B147" s="46">
        <f>'Световые табло'!C42</f>
        <v>150</v>
      </c>
    </row>
    <row r="148" spans="1:2" x14ac:dyDescent="0.25">
      <c r="A148" t="s">
        <v>264</v>
      </c>
      <c r="B148" s="46">
        <f>'Световые табло'!C43</f>
        <v>210</v>
      </c>
    </row>
    <row r="149" spans="1:2" x14ac:dyDescent="0.25">
      <c r="A149" t="s">
        <v>265</v>
      </c>
      <c r="B149" s="46">
        <f>'Световые табло'!C44</f>
        <v>160</v>
      </c>
    </row>
    <row r="150" spans="1:2" x14ac:dyDescent="0.25">
      <c r="A150" t="s">
        <v>266</v>
      </c>
      <c r="B150" s="46">
        <f>'Световые табло'!C45</f>
        <v>155</v>
      </c>
    </row>
    <row r="151" spans="1:2" x14ac:dyDescent="0.25">
      <c r="A151" t="s">
        <v>267</v>
      </c>
      <c r="B151" s="46">
        <f>'Световые табло'!C46</f>
        <v>165</v>
      </c>
    </row>
    <row r="152" spans="1:2" x14ac:dyDescent="0.25">
      <c r="A152" t="s">
        <v>109</v>
      </c>
      <c r="B152" s="46">
        <f>'Световые табло'!C47</f>
        <v>245</v>
      </c>
    </row>
    <row r="153" spans="1:2" x14ac:dyDescent="0.25">
      <c r="A153" t="s">
        <v>268</v>
      </c>
      <c r="B153" s="46">
        <f>'Световые табло'!C48</f>
        <v>160</v>
      </c>
    </row>
    <row r="154" spans="1:2" x14ac:dyDescent="0.25">
      <c r="A154" t="s">
        <v>269</v>
      </c>
      <c r="B154" s="46">
        <f>'Световые табло'!C49</f>
        <v>139.83453750000001</v>
      </c>
    </row>
    <row r="155" spans="1:2" x14ac:dyDescent="0.25">
      <c r="A155" t="s">
        <v>270</v>
      </c>
      <c r="B155" s="46">
        <f>'Световые табло'!C50</f>
        <v>735.27693749999992</v>
      </c>
    </row>
    <row r="156" spans="1:2" x14ac:dyDescent="0.25">
      <c r="A156" t="s">
        <v>271</v>
      </c>
      <c r="B156" s="46">
        <f>'Световые табло'!C51</f>
        <v>175</v>
      </c>
    </row>
    <row r="157" spans="1:2" x14ac:dyDescent="0.25">
      <c r="A157" t="s">
        <v>272</v>
      </c>
      <c r="B157" s="46">
        <f>'Световые табло'!C52</f>
        <v>165</v>
      </c>
    </row>
    <row r="158" spans="1:2" x14ac:dyDescent="0.25">
      <c r="A158" t="s">
        <v>273</v>
      </c>
      <c r="B158" s="46">
        <f>'Световые табло'!C53</f>
        <v>295</v>
      </c>
    </row>
    <row r="159" spans="1:2" x14ac:dyDescent="0.25">
      <c r="A159" t="s">
        <v>274</v>
      </c>
      <c r="B159" s="46">
        <f>'Световые табло'!C54</f>
        <v>300.22072499999996</v>
      </c>
    </row>
    <row r="160" spans="1:2" x14ac:dyDescent="0.25">
      <c r="A160" t="s">
        <v>275</v>
      </c>
      <c r="B160" s="46">
        <f>'Световые табло'!C55</f>
        <v>395</v>
      </c>
    </row>
    <row r="161" spans="1:2" x14ac:dyDescent="0.25">
      <c r="A161" t="s">
        <v>118</v>
      </c>
      <c r="B161" s="46">
        <f>'Световые табло'!C56</f>
        <v>165</v>
      </c>
    </row>
    <row r="162" spans="1:2" x14ac:dyDescent="0.25">
      <c r="A162" t="s">
        <v>276</v>
      </c>
      <c r="B162" s="46">
        <f>'Световые табло'!C57</f>
        <v>195</v>
      </c>
    </row>
    <row r="163" spans="1:2" x14ac:dyDescent="0.25">
      <c r="A163" t="s">
        <v>277</v>
      </c>
      <c r="B163" s="46">
        <f>'Световые табло'!C58</f>
        <v>195</v>
      </c>
    </row>
    <row r="164" spans="1:2" x14ac:dyDescent="0.25">
      <c r="A164" t="s">
        <v>278</v>
      </c>
      <c r="B164" s="46">
        <f>Орион!C78</f>
        <v>428.76900000000006</v>
      </c>
    </row>
    <row r="165" spans="1:2" x14ac:dyDescent="0.25">
      <c r="A165" t="s">
        <v>279</v>
      </c>
      <c r="B165" s="46">
        <f>Орион!C11</f>
        <v>2299</v>
      </c>
    </row>
    <row r="166" spans="1:2" x14ac:dyDescent="0.25">
      <c r="A166" t="s">
        <v>280</v>
      </c>
      <c r="B166" s="46">
        <f>Орион!C85</f>
        <v>6395.1910000000007</v>
      </c>
    </row>
    <row r="167" spans="1:2" x14ac:dyDescent="0.25">
      <c r="A167" t="s">
        <v>156</v>
      </c>
      <c r="B167" s="46">
        <f>Орион!C86</f>
        <v>3410.6600000000003</v>
      </c>
    </row>
    <row r="168" spans="1:2" x14ac:dyDescent="0.25">
      <c r="A168" t="s">
        <v>281</v>
      </c>
      <c r="B168" s="46">
        <f>Орион!C30</f>
        <v>3683.1850000000004</v>
      </c>
    </row>
    <row r="169" spans="1:2" x14ac:dyDescent="0.25">
      <c r="A169" t="s">
        <v>282</v>
      </c>
      <c r="B169" s="46">
        <f>Орион!C27</f>
        <v>2475.154</v>
      </c>
    </row>
    <row r="170" spans="1:2" x14ac:dyDescent="0.25">
      <c r="A170" t="s">
        <v>283</v>
      </c>
      <c r="B170" s="46">
        <f>Орион!C6</f>
        <v>2358.2240000000002</v>
      </c>
    </row>
    <row r="171" spans="1:2" x14ac:dyDescent="0.25">
      <c r="A171" t="s">
        <v>284</v>
      </c>
      <c r="B171" s="46">
        <f>Орион!C32</f>
        <v>2868.5800000000004</v>
      </c>
    </row>
    <row r="172" spans="1:2" x14ac:dyDescent="0.25">
      <c r="A172" t="s">
        <v>285</v>
      </c>
      <c r="B172" s="46">
        <f>Орион!C31</f>
        <v>2116.0040000000004</v>
      </c>
    </row>
    <row r="173" spans="1:2" x14ac:dyDescent="0.25">
      <c r="A173" t="s">
        <v>286</v>
      </c>
      <c r="B173" s="46">
        <f>Орион!C12</f>
        <v>1598.135</v>
      </c>
    </row>
    <row r="174" spans="1:2" x14ac:dyDescent="0.25">
      <c r="A174" t="s">
        <v>123</v>
      </c>
      <c r="B174" s="46">
        <f>Орион!C46</f>
        <v>389.78500000000008</v>
      </c>
    </row>
    <row r="175" spans="1:2" x14ac:dyDescent="0.25">
      <c r="A175" t="s">
        <v>287</v>
      </c>
      <c r="B175" s="46">
        <f>Орион!C91</f>
        <v>7674.9530000000004</v>
      </c>
    </row>
    <row r="176" spans="1:2" x14ac:dyDescent="0.25">
      <c r="A176" t="s">
        <v>288</v>
      </c>
      <c r="B176" s="46">
        <f>Орион!C17</f>
        <v>5073.8710000000001</v>
      </c>
    </row>
    <row r="177" spans="1:2" x14ac:dyDescent="0.25">
      <c r="A177" t="s">
        <v>289</v>
      </c>
      <c r="B177" s="46">
        <f>Орион!C19</f>
        <v>5073.8710000000001</v>
      </c>
    </row>
    <row r="178" spans="1:2" x14ac:dyDescent="0.25">
      <c r="A178" t="s">
        <v>124</v>
      </c>
      <c r="B178" s="46">
        <f>Орион!C60</f>
        <v>961.8180000000001</v>
      </c>
    </row>
    <row r="179" spans="1:2" x14ac:dyDescent="0.25">
      <c r="A179" t="s">
        <v>290</v>
      </c>
      <c r="B179" s="46">
        <f>Орион!C58</f>
        <v>1063.0620000000001</v>
      </c>
    </row>
    <row r="180" spans="1:2" x14ac:dyDescent="0.25">
      <c r="A180" t="s">
        <v>125</v>
      </c>
      <c r="B180" s="46">
        <f>Орион!C59</f>
        <v>1063.0620000000001</v>
      </c>
    </row>
    <row r="181" spans="1:2" x14ac:dyDescent="0.25">
      <c r="A181" t="s">
        <v>126</v>
      </c>
      <c r="B181" s="46">
        <f>Орион!C82</f>
        <v>701.61300000000006</v>
      </c>
    </row>
    <row r="182" spans="1:2" x14ac:dyDescent="0.25">
      <c r="A182" t="s">
        <v>291</v>
      </c>
      <c r="B182" s="46">
        <f>Орион!C117</f>
        <v>4550.634</v>
      </c>
    </row>
    <row r="183" spans="1:2" x14ac:dyDescent="0.25">
      <c r="A183" t="s">
        <v>292</v>
      </c>
      <c r="B183" s="46">
        <f>Орион!C20</f>
        <v>5224.1860000000006</v>
      </c>
    </row>
    <row r="184" spans="1:2" x14ac:dyDescent="0.25">
      <c r="A184" t="s">
        <v>293</v>
      </c>
      <c r="B184" s="46">
        <f>Орион!C41</f>
        <v>2558.0720000000001</v>
      </c>
    </row>
    <row r="185" spans="1:2" x14ac:dyDescent="0.25">
      <c r="A185" t="s">
        <v>294</v>
      </c>
      <c r="B185" s="46">
        <f>Орион!C92</f>
        <v>3059.848</v>
      </c>
    </row>
    <row r="186" spans="1:2" x14ac:dyDescent="0.25">
      <c r="A186" t="s">
        <v>295</v>
      </c>
      <c r="B186" s="46">
        <f>Орион!C3</f>
        <v>7600.89</v>
      </c>
    </row>
    <row r="187" spans="1:2" x14ac:dyDescent="0.25">
      <c r="A187" t="s">
        <v>296</v>
      </c>
      <c r="B187" s="46">
        <f>Орион!C9</f>
        <v>3371.5000000000005</v>
      </c>
    </row>
    <row r="188" spans="1:2" x14ac:dyDescent="0.25">
      <c r="A188" t="s">
        <v>297</v>
      </c>
      <c r="B188" s="46">
        <f>Орион!C93</f>
        <v>5074.3</v>
      </c>
    </row>
    <row r="189" spans="1:2" x14ac:dyDescent="0.25">
      <c r="A189" t="s">
        <v>298</v>
      </c>
      <c r="B189" s="46">
        <f>Орион!C70</f>
        <v>326.68900000000002</v>
      </c>
    </row>
    <row r="190" spans="1:2" x14ac:dyDescent="0.25">
      <c r="A190" t="s">
        <v>299</v>
      </c>
      <c r="B190" s="46">
        <f>Орион!C72</f>
        <v>496.1</v>
      </c>
    </row>
    <row r="191" spans="1:2" x14ac:dyDescent="0.25">
      <c r="A191" t="s">
        <v>300</v>
      </c>
      <c r="B191" s="46">
        <f>Орион!C115</f>
        <v>2299.7590000000005</v>
      </c>
    </row>
    <row r="192" spans="1:2" x14ac:dyDescent="0.25">
      <c r="A192" t="s">
        <v>301</v>
      </c>
      <c r="B192" s="46">
        <f>Орион!C74</f>
        <v>1266.8260000000002</v>
      </c>
    </row>
    <row r="193" spans="1:2" x14ac:dyDescent="0.25">
      <c r="A193" t="s">
        <v>302</v>
      </c>
      <c r="B193" s="46">
        <f>Орион!C76</f>
        <v>1886.588</v>
      </c>
    </row>
    <row r="194" spans="1:2" x14ac:dyDescent="0.25">
      <c r="A194" t="s">
        <v>303</v>
      </c>
      <c r="B194" s="46">
        <f>Орион!C68</f>
        <v>760.08900000000006</v>
      </c>
    </row>
    <row r="195" spans="1:2" x14ac:dyDescent="0.25">
      <c r="A195" t="s">
        <v>304</v>
      </c>
      <c r="B195" s="46">
        <f>Орион!C26</f>
        <v>2470.5230000000001</v>
      </c>
    </row>
    <row r="196" spans="1:2" x14ac:dyDescent="0.25">
      <c r="A196" t="s">
        <v>305</v>
      </c>
      <c r="B196" s="46">
        <f>Орион!C24</f>
        <v>3371.6870000000004</v>
      </c>
    </row>
    <row r="197" spans="1:2" x14ac:dyDescent="0.25">
      <c r="A197" t="s">
        <v>306</v>
      </c>
      <c r="B197" s="46">
        <f>Орион!C101</f>
        <v>16143.127</v>
      </c>
    </row>
    <row r="198" spans="1:2" x14ac:dyDescent="0.25">
      <c r="A198" t="s">
        <v>307</v>
      </c>
      <c r="B198" s="46">
        <f>Орион!C99</f>
        <v>15585.746000000001</v>
      </c>
    </row>
    <row r="199" spans="1:2" x14ac:dyDescent="0.25">
      <c r="A199" t="s">
        <v>128</v>
      </c>
      <c r="B199" s="46">
        <f>Орион!C109</f>
        <v>45233.012000000002</v>
      </c>
    </row>
    <row r="200" spans="1:2" x14ac:dyDescent="0.25">
      <c r="A200" t="s">
        <v>308</v>
      </c>
      <c r="B200" s="46">
        <f>'Приемо-контрольные приборы'!C7</f>
        <v>18032.300000000003</v>
      </c>
    </row>
    <row r="201" spans="1:2" x14ac:dyDescent="0.25">
      <c r="A201" t="s">
        <v>309</v>
      </c>
      <c r="B201" s="46">
        <f>'Приемо-контрольные приборы'!C18</f>
        <v>2858.9</v>
      </c>
    </row>
    <row r="202" spans="1:2" x14ac:dyDescent="0.25">
      <c r="A202" t="s">
        <v>310</v>
      </c>
      <c r="B202" s="46">
        <f>'Приемо-контрольные приборы'!C38</f>
        <v>3298.9</v>
      </c>
    </row>
    <row r="203" spans="1:2" x14ac:dyDescent="0.25">
      <c r="A203" t="s">
        <v>311</v>
      </c>
      <c r="B203" s="46">
        <f>'Приемо-контрольные приборы'!C8</f>
        <v>1958.0000000000002</v>
      </c>
    </row>
    <row r="204" spans="1:2" x14ac:dyDescent="0.25">
      <c r="A204" t="s">
        <v>312</v>
      </c>
      <c r="B204" s="46">
        <f>'Приемо-контрольные приборы'!C63</f>
        <v>6264.5000000000009</v>
      </c>
    </row>
    <row r="205" spans="1:2" x14ac:dyDescent="0.25">
      <c r="A205" t="s">
        <v>313</v>
      </c>
      <c r="B205" s="46">
        <f>'Приемо-контрольные приборы'!C21</f>
        <v>4926.9000000000005</v>
      </c>
    </row>
    <row r="206" spans="1:2" x14ac:dyDescent="0.25">
      <c r="A206" t="s">
        <v>314</v>
      </c>
      <c r="B206" s="46">
        <f>'Приемо-контрольные приборы'!C65</f>
        <v>6957.5000000000009</v>
      </c>
    </row>
    <row r="208" spans="1:2" x14ac:dyDescent="0.25">
      <c r="A208" t="s">
        <v>143</v>
      </c>
      <c r="B208" s="46">
        <f>'изв охранные'!C128</f>
        <v>0</v>
      </c>
    </row>
    <row r="209" spans="1:2" x14ac:dyDescent="0.25">
      <c r="A209" t="s">
        <v>144</v>
      </c>
      <c r="B209" s="46">
        <f>'изв охранные'!C129</f>
        <v>0</v>
      </c>
    </row>
    <row r="210" spans="1:2" x14ac:dyDescent="0.25">
      <c r="A210" t="s">
        <v>145</v>
      </c>
      <c r="B210" s="46">
        <f>'изв охранные'!C130</f>
        <v>0</v>
      </c>
    </row>
    <row r="212" spans="1:2" x14ac:dyDescent="0.25">
      <c r="A212" t="s">
        <v>328</v>
      </c>
      <c r="B212" s="46">
        <f>'изв охранные'!C7</f>
        <v>58</v>
      </c>
    </row>
    <row r="213" spans="1:2" x14ac:dyDescent="0.25">
      <c r="A213" t="s">
        <v>329</v>
      </c>
      <c r="B213" s="46">
        <f>'изв охранные'!C8</f>
        <v>74</v>
      </c>
    </row>
    <row r="214" spans="1:2" x14ac:dyDescent="0.25">
      <c r="A214" t="s">
        <v>331</v>
      </c>
      <c r="B214" s="46">
        <f>'изв охранные'!C13</f>
        <v>124</v>
      </c>
    </row>
    <row r="215" spans="1:2" x14ac:dyDescent="0.25">
      <c r="A215" t="s">
        <v>332</v>
      </c>
      <c r="B215" s="46">
        <f>'изв охранные'!C14</f>
        <v>195</v>
      </c>
    </row>
    <row r="216" spans="1:2" x14ac:dyDescent="0.25">
      <c r="A216" t="s">
        <v>333</v>
      </c>
      <c r="B216" s="46">
        <f>'изв охранные'!C15</f>
        <v>97</v>
      </c>
    </row>
    <row r="217" spans="1:2" x14ac:dyDescent="0.25">
      <c r="A217" t="s">
        <v>334</v>
      </c>
      <c r="B217" s="46">
        <f>'изв охранные'!C22</f>
        <v>109</v>
      </c>
    </row>
    <row r="218" spans="1:2" x14ac:dyDescent="0.25">
      <c r="A218" t="s">
        <v>335</v>
      </c>
      <c r="B218" s="46">
        <f>'изв охранные'!C23</f>
        <v>398</v>
      </c>
    </row>
    <row r="219" spans="1:2" x14ac:dyDescent="0.25">
      <c r="A219" t="s">
        <v>1141</v>
      </c>
      <c r="B219" s="46">
        <f>'изв охранные'!C25</f>
        <v>694</v>
      </c>
    </row>
    <row r="220" spans="1:2" x14ac:dyDescent="0.25">
      <c r="A220" t="s">
        <v>339</v>
      </c>
      <c r="B220" s="46">
        <f>'изв охранные'!C28</f>
        <v>427</v>
      </c>
    </row>
    <row r="221" spans="1:2" x14ac:dyDescent="0.25">
      <c r="A221" t="s">
        <v>340</v>
      </c>
      <c r="B221" s="46">
        <f>'изв охранные'!C29</f>
        <v>366</v>
      </c>
    </row>
    <row r="222" spans="1:2" x14ac:dyDescent="0.25">
      <c r="A222" t="s">
        <v>341</v>
      </c>
      <c r="B222" s="46">
        <f>'изв охранные'!C30</f>
        <v>609</v>
      </c>
    </row>
    <row r="223" spans="1:2" x14ac:dyDescent="0.25">
      <c r="A223" t="s">
        <v>342</v>
      </c>
      <c r="B223" s="46">
        <f>'изв охранные'!C31</f>
        <v>0</v>
      </c>
    </row>
    <row r="224" spans="1:2" x14ac:dyDescent="0.25">
      <c r="A224" t="s">
        <v>345</v>
      </c>
      <c r="B224" s="46">
        <f>'изв охранные'!C37</f>
        <v>644</v>
      </c>
    </row>
    <row r="225" spans="1:2" x14ac:dyDescent="0.25">
      <c r="A225" t="s">
        <v>346</v>
      </c>
      <c r="B225" s="46">
        <f>'изв охранные'!C39</f>
        <v>682</v>
      </c>
    </row>
    <row r="226" spans="1:2" x14ac:dyDescent="0.25">
      <c r="A226" t="s">
        <v>349</v>
      </c>
      <c r="B226" s="46">
        <f>'изв охранные'!C42</f>
        <v>590</v>
      </c>
    </row>
    <row r="227" spans="1:2" x14ac:dyDescent="0.25">
      <c r="A227" t="s">
        <v>351</v>
      </c>
      <c r="B227" s="46">
        <f>'изв охранные'!C45</f>
        <v>744</v>
      </c>
    </row>
    <row r="228" spans="1:2" x14ac:dyDescent="0.25">
      <c r="A228" t="s">
        <v>352</v>
      </c>
      <c r="B228" s="46">
        <f>'изв охранные'!C46</f>
        <v>910</v>
      </c>
    </row>
    <row r="229" spans="1:2" x14ac:dyDescent="0.25">
      <c r="A229" t="s">
        <v>353</v>
      </c>
      <c r="B229" s="46">
        <f>'изв охранные'!C47</f>
        <v>97</v>
      </c>
    </row>
    <row r="230" spans="1:2" x14ac:dyDescent="0.25">
      <c r="A230" t="s">
        <v>355</v>
      </c>
      <c r="B230" s="46">
        <f>'изв охранные'!C49</f>
        <v>555</v>
      </c>
    </row>
    <row r="231" spans="1:2" x14ac:dyDescent="0.25">
      <c r="A231" t="s">
        <v>356</v>
      </c>
      <c r="B231" s="46">
        <f>'изв охранные'!C50</f>
        <v>494</v>
      </c>
    </row>
    <row r="232" spans="1:2" x14ac:dyDescent="0.25">
      <c r="A232" t="s">
        <v>357</v>
      </c>
      <c r="B232" s="46">
        <f>'изв охранные'!C52</f>
        <v>105</v>
      </c>
    </row>
    <row r="233" spans="1:2" x14ac:dyDescent="0.25">
      <c r="A233" t="s">
        <v>359</v>
      </c>
      <c r="B233" s="46">
        <f>'изв охранные'!C55</f>
        <v>942</v>
      </c>
    </row>
    <row r="234" spans="1:2" x14ac:dyDescent="0.25">
      <c r="A234" t="s">
        <v>360</v>
      </c>
      <c r="B234" s="46">
        <f>'изв охранные'!C56</f>
        <v>1705</v>
      </c>
    </row>
    <row r="235" spans="1:2" x14ac:dyDescent="0.25">
      <c r="A235" t="s">
        <v>362</v>
      </c>
      <c r="B235" s="46">
        <f>'изв охранные'!C58</f>
        <v>264</v>
      </c>
    </row>
    <row r="236" spans="1:2" x14ac:dyDescent="0.25">
      <c r="A236" t="s">
        <v>363</v>
      </c>
      <c r="B236" s="46">
        <f>'изв охранные'!C59</f>
        <v>235</v>
      </c>
    </row>
    <row r="237" spans="1:2" x14ac:dyDescent="0.25">
      <c r="A237" t="s">
        <v>364</v>
      </c>
      <c r="B237" s="46">
        <f>'изв охранные'!C60</f>
        <v>330</v>
      </c>
    </row>
    <row r="238" spans="1:2" x14ac:dyDescent="0.25">
      <c r="A238" t="s">
        <v>366</v>
      </c>
      <c r="B238" s="46">
        <f>'изв охранные'!C62</f>
        <v>5461</v>
      </c>
    </row>
    <row r="239" spans="1:2" x14ac:dyDescent="0.25">
      <c r="A239" t="s">
        <v>367</v>
      </c>
      <c r="B239" s="46">
        <f>'изв охранные'!C63</f>
        <v>286</v>
      </c>
    </row>
    <row r="240" spans="1:2" x14ac:dyDescent="0.25">
      <c r="A240" t="s">
        <v>368</v>
      </c>
      <c r="B240" s="46">
        <f>'изв охранные'!C64</f>
        <v>288</v>
      </c>
    </row>
    <row r="241" spans="1:2" x14ac:dyDescent="0.25">
      <c r="A241" t="s">
        <v>370</v>
      </c>
      <c r="B241" s="46">
        <f>'изв охранные'!C67</f>
        <v>144</v>
      </c>
    </row>
    <row r="242" spans="1:2" x14ac:dyDescent="0.25">
      <c r="A242" t="s">
        <v>371</v>
      </c>
      <c r="B242" s="46">
        <f>'изв охранные'!C68</f>
        <v>198</v>
      </c>
    </row>
    <row r="243" spans="1:2" x14ac:dyDescent="0.25">
      <c r="A243" t="s">
        <v>372</v>
      </c>
      <c r="B243" s="46">
        <f>'изв охранные'!C69</f>
        <v>486</v>
      </c>
    </row>
    <row r="244" spans="1:2" x14ac:dyDescent="0.25">
      <c r="A244" t="s">
        <v>373</v>
      </c>
      <c r="B244" s="46">
        <f>'изв охранные'!C71</f>
        <v>112</v>
      </c>
    </row>
    <row r="245" spans="1:2" x14ac:dyDescent="0.25">
      <c r="A245" t="s">
        <v>374</v>
      </c>
      <c r="B245" s="46">
        <f>'изв охранные'!C72</f>
        <v>1337</v>
      </c>
    </row>
    <row r="246" spans="1:2" x14ac:dyDescent="0.25">
      <c r="A246" t="s">
        <v>375</v>
      </c>
      <c r="B246" s="46">
        <f>'изв охранные'!C73</f>
        <v>1850</v>
      </c>
    </row>
    <row r="247" spans="1:2" x14ac:dyDescent="0.25">
      <c r="A247" t="s">
        <v>376</v>
      </c>
      <c r="B247" s="46">
        <f>'изв охранные'!C74</f>
        <v>3469</v>
      </c>
    </row>
    <row r="248" spans="1:2" x14ac:dyDescent="0.25">
      <c r="A248" t="s">
        <v>416</v>
      </c>
      <c r="B248" s="46">
        <f>'изв охранные'!C76</f>
        <v>1346</v>
      </c>
    </row>
    <row r="249" spans="1:2" x14ac:dyDescent="0.25">
      <c r="A249" t="s">
        <v>378</v>
      </c>
      <c r="B249" s="46">
        <f>'изв охранные'!C80</f>
        <v>440</v>
      </c>
    </row>
    <row r="250" spans="1:2" x14ac:dyDescent="0.25">
      <c r="A250" t="s">
        <v>379</v>
      </c>
      <c r="B250" s="46">
        <f>'изв охранные'!C81</f>
        <v>707</v>
      </c>
    </row>
    <row r="251" spans="1:2" x14ac:dyDescent="0.25">
      <c r="A251" t="s">
        <v>380</v>
      </c>
      <c r="B251" s="46">
        <f>'изв охранные'!C82</f>
        <v>768</v>
      </c>
    </row>
    <row r="252" spans="1:2" x14ac:dyDescent="0.25">
      <c r="A252" t="s">
        <v>381</v>
      </c>
      <c r="B252" s="46">
        <f>'изв охранные'!C84</f>
        <v>609</v>
      </c>
    </row>
    <row r="253" spans="1:2" x14ac:dyDescent="0.25">
      <c r="A253" t="s">
        <v>382</v>
      </c>
      <c r="B253" s="46">
        <f>'изв охранные'!C85</f>
        <v>1038</v>
      </c>
    </row>
    <row r="254" spans="1:2" x14ac:dyDescent="0.25">
      <c r="A254" t="s">
        <v>383</v>
      </c>
      <c r="B254" s="46">
        <f>'изв охранные'!C86</f>
        <v>684</v>
      </c>
    </row>
    <row r="255" spans="1:2" x14ac:dyDescent="0.25">
      <c r="A255" t="s">
        <v>384</v>
      </c>
      <c r="B255" s="85">
        <f>'изв охранные'!C89</f>
        <v>1627</v>
      </c>
    </row>
    <row r="256" spans="1:2" x14ac:dyDescent="0.25">
      <c r="A256" t="s">
        <v>385</v>
      </c>
      <c r="B256" s="46">
        <f>'изв охранные'!C90</f>
        <v>0</v>
      </c>
    </row>
    <row r="257" spans="1:2" x14ac:dyDescent="0.25">
      <c r="A257" t="s">
        <v>386</v>
      </c>
      <c r="B257" s="46">
        <f>'изв охранные'!C92</f>
        <v>1860</v>
      </c>
    </row>
    <row r="258" spans="1:2" x14ac:dyDescent="0.25">
      <c r="A258" t="s">
        <v>387</v>
      </c>
      <c r="B258" s="46">
        <f>'изв охранные'!C94</f>
        <v>0</v>
      </c>
    </row>
    <row r="259" spans="1:2" x14ac:dyDescent="0.25">
      <c r="A259" t="s">
        <v>388</v>
      </c>
      <c r="B259" s="46">
        <f>'изв охранные'!C96</f>
        <v>407</v>
      </c>
    </row>
    <row r="260" spans="1:2" x14ac:dyDescent="0.25">
      <c r="A260" t="s">
        <v>389</v>
      </c>
      <c r="B260" s="46">
        <f>'изв охранные'!C97</f>
        <v>623</v>
      </c>
    </row>
    <row r="261" spans="1:2" x14ac:dyDescent="0.25">
      <c r="A261" t="s">
        <v>390</v>
      </c>
      <c r="B261" s="46">
        <f>'изв охранные'!C98</f>
        <v>549</v>
      </c>
    </row>
    <row r="262" spans="1:2" x14ac:dyDescent="0.25">
      <c r="A262" t="s">
        <v>391</v>
      </c>
      <c r="B262" s="46">
        <f>'изв охранные'!C99</f>
        <v>651</v>
      </c>
    </row>
    <row r="263" spans="1:2" x14ac:dyDescent="0.25">
      <c r="A263" t="s">
        <v>392</v>
      </c>
      <c r="B263" s="46">
        <f>'изв охранные'!C101</f>
        <v>1599</v>
      </c>
    </row>
    <row r="264" spans="1:2" x14ac:dyDescent="0.25">
      <c r="A264" t="s">
        <v>393</v>
      </c>
      <c r="B264" s="46">
        <f>'изв охранные'!C103</f>
        <v>1677</v>
      </c>
    </row>
    <row r="265" spans="1:2" x14ac:dyDescent="0.25">
      <c r="A265" t="s">
        <v>394</v>
      </c>
      <c r="B265" s="46">
        <f>'изв охранные'!C104</f>
        <v>505</v>
      </c>
    </row>
    <row r="266" spans="1:2" x14ac:dyDescent="0.25">
      <c r="A266" t="s">
        <v>1142</v>
      </c>
      <c r="B266" s="46">
        <f>'изв охранные'!C105</f>
        <v>411</v>
      </c>
    </row>
    <row r="267" spans="1:2" x14ac:dyDescent="0.25">
      <c r="A267" t="s">
        <v>395</v>
      </c>
      <c r="B267" s="46">
        <f>'изв охранные'!C106</f>
        <v>438</v>
      </c>
    </row>
    <row r="268" spans="1:2" x14ac:dyDescent="0.25">
      <c r="A268" t="s">
        <v>396</v>
      </c>
      <c r="B268" s="46">
        <f>'изв охранные'!C107</f>
        <v>479</v>
      </c>
    </row>
    <row r="269" spans="1:2" x14ac:dyDescent="0.25">
      <c r="A269" t="s">
        <v>397</v>
      </c>
      <c r="B269" s="46">
        <f>'изв охранные'!C108</f>
        <v>581</v>
      </c>
    </row>
    <row r="270" spans="1:2" x14ac:dyDescent="0.25">
      <c r="A270" t="s">
        <v>398</v>
      </c>
      <c r="B270" s="46">
        <f>'изв охранные'!C109</f>
        <v>501</v>
      </c>
    </row>
    <row r="271" spans="1:2" x14ac:dyDescent="0.25">
      <c r="A271" t="s">
        <v>399</v>
      </c>
      <c r="B271" s="46">
        <f>'изв охранные'!C110</f>
        <v>470</v>
      </c>
    </row>
    <row r="272" spans="1:2" x14ac:dyDescent="0.25">
      <c r="A272" t="s">
        <v>400</v>
      </c>
      <c r="B272" s="46">
        <f>'изв охранные'!C111</f>
        <v>498</v>
      </c>
    </row>
    <row r="273" spans="1:2" x14ac:dyDescent="0.25">
      <c r="A273" t="s">
        <v>401</v>
      </c>
      <c r="B273" s="46">
        <f>'изв охранные'!C112</f>
        <v>503</v>
      </c>
    </row>
    <row r="274" spans="1:2" x14ac:dyDescent="0.25">
      <c r="A274" t="s">
        <v>402</v>
      </c>
      <c r="B274" s="46">
        <f>'изв охранные'!C113</f>
        <v>519</v>
      </c>
    </row>
    <row r="275" spans="1:2" x14ac:dyDescent="0.25">
      <c r="A275" t="s">
        <v>1143</v>
      </c>
      <c r="B275" s="46">
        <f>'изв охранные'!C114</f>
        <v>812</v>
      </c>
    </row>
    <row r="276" spans="1:2" x14ac:dyDescent="0.25">
      <c r="A276" t="s">
        <v>404</v>
      </c>
      <c r="B276" s="46">
        <f>'изв охранные'!C116</f>
        <v>812</v>
      </c>
    </row>
    <row r="277" spans="1:2" x14ac:dyDescent="0.25">
      <c r="A277" t="s">
        <v>405</v>
      </c>
      <c r="B277" s="46">
        <f>'изв охранные'!C117</f>
        <v>1366</v>
      </c>
    </row>
    <row r="278" spans="1:2" x14ac:dyDescent="0.25">
      <c r="A278" t="s">
        <v>406</v>
      </c>
      <c r="B278" s="46">
        <f>'изв охранные'!C119</f>
        <v>799</v>
      </c>
    </row>
    <row r="279" spans="1:2" x14ac:dyDescent="0.25">
      <c r="A279" t="s">
        <v>407</v>
      </c>
      <c r="B279" s="46">
        <f>'изв охранные'!C120</f>
        <v>1037</v>
      </c>
    </row>
    <row r="280" spans="1:2" x14ac:dyDescent="0.25">
      <c r="A280" t="s">
        <v>408</v>
      </c>
      <c r="B280" s="46">
        <f>'изв охранные'!C121</f>
        <v>1087</v>
      </c>
    </row>
    <row r="281" spans="1:2" x14ac:dyDescent="0.25">
      <c r="A281" t="s">
        <v>409</v>
      </c>
      <c r="B281" s="46">
        <f>'изв охранные'!C122</f>
        <v>769</v>
      </c>
    </row>
    <row r="282" spans="1:2" x14ac:dyDescent="0.25">
      <c r="A282" t="s">
        <v>410</v>
      </c>
      <c r="B282" s="46">
        <f>'изв охранные'!C123</f>
        <v>1133</v>
      </c>
    </row>
    <row r="283" spans="1:2" x14ac:dyDescent="0.25">
      <c r="A283" t="s">
        <v>411</v>
      </c>
      <c r="B283" s="46">
        <f>'изв охранные'!C124</f>
        <v>1014</v>
      </c>
    </row>
    <row r="284" spans="1:2" x14ac:dyDescent="0.25">
      <c r="A284" t="s">
        <v>412</v>
      </c>
      <c r="B284" s="46">
        <f>'изв охранные'!C126</f>
        <v>698</v>
      </c>
    </row>
    <row r="285" spans="1:2" x14ac:dyDescent="0.25">
      <c r="A285" t="s">
        <v>413</v>
      </c>
      <c r="B285" s="46">
        <f>'изв охранные'!C131</f>
        <v>606</v>
      </c>
    </row>
    <row r="286" spans="1:2" x14ac:dyDescent="0.25">
      <c r="A286" t="s">
        <v>414</v>
      </c>
      <c r="B286" s="46">
        <f>'изв охранные'!C132</f>
        <v>407</v>
      </c>
    </row>
    <row r="287" spans="1:2" x14ac:dyDescent="0.25">
      <c r="A287" t="s">
        <v>415</v>
      </c>
      <c r="B287" s="46">
        <f>'изв охранные'!C133</f>
        <v>648</v>
      </c>
    </row>
    <row r="288" spans="1:2" x14ac:dyDescent="0.25">
      <c r="A288" t="s">
        <v>1144</v>
      </c>
      <c r="B288" s="46">
        <f>'изв охранные'!C134</f>
        <v>1467</v>
      </c>
    </row>
    <row r="289" spans="1:2" x14ac:dyDescent="0.25">
      <c r="A289" t="s">
        <v>1145</v>
      </c>
      <c r="B289" s="46">
        <f>'изв охранные'!C135</f>
        <v>2217</v>
      </c>
    </row>
    <row r="290" spans="1:2" x14ac:dyDescent="0.25">
      <c r="A290" t="s">
        <v>1146</v>
      </c>
      <c r="B290" s="46">
        <f>'изв охранные'!C136</f>
        <v>1494</v>
      </c>
    </row>
    <row r="291" spans="1:2" x14ac:dyDescent="0.25">
      <c r="A291" t="s">
        <v>1147</v>
      </c>
      <c r="B291" s="46">
        <f>'изв охранные'!C139</f>
        <v>0</v>
      </c>
    </row>
    <row r="292" spans="1:2" x14ac:dyDescent="0.25">
      <c r="A292" t="s">
        <v>421</v>
      </c>
      <c r="B292" s="46">
        <f>'изв охранные'!C138</f>
        <v>428</v>
      </c>
    </row>
    <row r="293" spans="1:2" x14ac:dyDescent="0.25">
      <c r="A293" t="s">
        <v>1148</v>
      </c>
      <c r="B293" s="46">
        <f>'изв охранные'!C139</f>
        <v>0</v>
      </c>
    </row>
    <row r="294" spans="1:2" x14ac:dyDescent="0.25">
      <c r="A294" t="s">
        <v>1149</v>
      </c>
      <c r="B294" s="46">
        <f>'изв охранные'!C140</f>
        <v>622</v>
      </c>
    </row>
    <row r="295" spans="1:2" x14ac:dyDescent="0.25">
      <c r="A295" t="s">
        <v>424</v>
      </c>
      <c r="B295" s="46">
        <f>'изв охранные'!C141</f>
        <v>812</v>
      </c>
    </row>
    <row r="296" spans="1:2" x14ac:dyDescent="0.25">
      <c r="A296" t="s">
        <v>425</v>
      </c>
      <c r="B296" s="46">
        <f>'изв охранные'!C142</f>
        <v>812</v>
      </c>
    </row>
    <row r="297" spans="1:2" x14ac:dyDescent="0.25">
      <c r="A297" t="s">
        <v>426</v>
      </c>
      <c r="B297" s="46">
        <f>'изв охранные'!C143</f>
        <v>799</v>
      </c>
    </row>
    <row r="298" spans="1:2" x14ac:dyDescent="0.25">
      <c r="A298" t="s">
        <v>427</v>
      </c>
      <c r="B298" s="46">
        <f>'изв охранные'!C144</f>
        <v>587</v>
      </c>
    </row>
    <row r="299" spans="1:2" x14ac:dyDescent="0.25">
      <c r="A299" t="s">
        <v>428</v>
      </c>
      <c r="B299" s="46">
        <f>'изв охранные'!C146</f>
        <v>1087</v>
      </c>
    </row>
    <row r="300" spans="1:2" x14ac:dyDescent="0.25">
      <c r="A300" t="s">
        <v>429</v>
      </c>
      <c r="B300" s="46">
        <f>'изв охранные'!C147</f>
        <v>1133</v>
      </c>
    </row>
    <row r="301" spans="1:2" x14ac:dyDescent="0.25">
      <c r="A301" t="s">
        <v>1150</v>
      </c>
      <c r="B301" s="46">
        <f>'изв охранные'!C148</f>
        <v>4532</v>
      </c>
    </row>
    <row r="302" spans="1:2" x14ac:dyDescent="0.25">
      <c r="A302" t="s">
        <v>430</v>
      </c>
      <c r="B302" s="46">
        <f>'изв охранные'!C150</f>
        <v>827</v>
      </c>
    </row>
    <row r="303" spans="1:2" x14ac:dyDescent="0.25">
      <c r="A303" t="s">
        <v>431</v>
      </c>
      <c r="B303" s="46">
        <f>'изв охранные'!C151</f>
        <v>652</v>
      </c>
    </row>
    <row r="304" spans="1:2" x14ac:dyDescent="0.25">
      <c r="A304" t="s">
        <v>432</v>
      </c>
      <c r="B304" s="46">
        <f>'изв охранные'!C152</f>
        <v>606</v>
      </c>
    </row>
    <row r="305" spans="1:2" x14ac:dyDescent="0.25">
      <c r="A305" t="s">
        <v>433</v>
      </c>
      <c r="B305" s="46">
        <f>'изв охранные'!C153</f>
        <v>1014</v>
      </c>
    </row>
    <row r="306" spans="1:2" x14ac:dyDescent="0.25">
      <c r="A306" t="s">
        <v>434</v>
      </c>
      <c r="B306" s="46">
        <f>'изв охранные'!C154</f>
        <v>812</v>
      </c>
    </row>
    <row r="307" spans="1:2" x14ac:dyDescent="0.25">
      <c r="A307" t="s">
        <v>435</v>
      </c>
      <c r="B307" s="46">
        <f>'изв охранные'!C155</f>
        <v>1037</v>
      </c>
    </row>
    <row r="308" spans="1:2" x14ac:dyDescent="0.25">
      <c r="A308" t="s">
        <v>436</v>
      </c>
      <c r="B308" s="46">
        <f>'изв охранные'!C156</f>
        <v>1087</v>
      </c>
    </row>
    <row r="309" spans="1:2" x14ac:dyDescent="0.25">
      <c r="A309" t="s">
        <v>437</v>
      </c>
      <c r="B309" s="46">
        <f>'изв охранные'!C158</f>
        <v>859</v>
      </c>
    </row>
    <row r="310" spans="1:2" x14ac:dyDescent="0.25">
      <c r="A310" t="s">
        <v>438</v>
      </c>
      <c r="B310" s="46">
        <f>'изв охранные'!C159</f>
        <v>1442</v>
      </c>
    </row>
    <row r="311" spans="1:2" x14ac:dyDescent="0.25">
      <c r="A311" t="s">
        <v>439</v>
      </c>
      <c r="B311" s="46">
        <f>'изв охранные'!C160</f>
        <v>807</v>
      </c>
    </row>
    <row r="312" spans="1:2" x14ac:dyDescent="0.25">
      <c r="A312" t="s">
        <v>444</v>
      </c>
      <c r="B312" s="46">
        <f>'изв охранные'!C163</f>
        <v>867</v>
      </c>
    </row>
    <row r="313" spans="1:2" x14ac:dyDescent="0.25">
      <c r="A313" t="s">
        <v>445</v>
      </c>
      <c r="B313" s="46">
        <f>'изв охранные'!C165</f>
        <v>1889</v>
      </c>
    </row>
    <row r="314" spans="1:2" x14ac:dyDescent="0.25">
      <c r="A314" t="s">
        <v>446</v>
      </c>
      <c r="B314" s="46">
        <f>'изв охранные'!C166</f>
        <v>6634</v>
      </c>
    </row>
    <row r="315" spans="1:2" x14ac:dyDescent="0.25">
      <c r="A315" t="s">
        <v>447</v>
      </c>
      <c r="B315" s="46">
        <f>'изв охранные'!C167</f>
        <v>1031</v>
      </c>
    </row>
    <row r="316" spans="1:2" x14ac:dyDescent="0.25">
      <c r="A316" t="s">
        <v>448</v>
      </c>
      <c r="B316" s="46">
        <f>'изв охранные'!C168</f>
        <v>1031</v>
      </c>
    </row>
    <row r="317" spans="1:2" x14ac:dyDescent="0.25">
      <c r="A317" t="s">
        <v>449</v>
      </c>
      <c r="B317" s="46">
        <f>'изв охранные'!C169</f>
        <v>1133</v>
      </c>
    </row>
    <row r="318" spans="1:2" x14ac:dyDescent="0.25">
      <c r="A318" t="s">
        <v>450</v>
      </c>
      <c r="B318" s="46">
        <f>'изв охранные'!C170</f>
        <v>822</v>
      </c>
    </row>
    <row r="319" spans="1:2" x14ac:dyDescent="0.25">
      <c r="A319" t="s">
        <v>1151</v>
      </c>
      <c r="B319" s="46">
        <f>'изв охранные'!C171</f>
        <v>822</v>
      </c>
    </row>
    <row r="320" spans="1:2" x14ac:dyDescent="0.25">
      <c r="A320" t="s">
        <v>452</v>
      </c>
      <c r="B320" s="46">
        <f>'изв охранные'!C172</f>
        <v>2651</v>
      </c>
    </row>
    <row r="321" spans="1:2" x14ac:dyDescent="0.25">
      <c r="A321" t="s">
        <v>453</v>
      </c>
      <c r="B321" s="46">
        <f>'изв охранные'!C173</f>
        <v>2434</v>
      </c>
    </row>
    <row r="322" spans="1:2" x14ac:dyDescent="0.25">
      <c r="A322" t="s">
        <v>454</v>
      </c>
      <c r="B322" s="46">
        <f>'изв охранные'!C175</f>
        <v>1821</v>
      </c>
    </row>
    <row r="323" spans="1:2" x14ac:dyDescent="0.25">
      <c r="A323" t="s">
        <v>455</v>
      </c>
      <c r="B323" s="46">
        <f>'изв охранные'!C176</f>
        <v>1821</v>
      </c>
    </row>
    <row r="324" spans="1:2" x14ac:dyDescent="0.25">
      <c r="A324" t="s">
        <v>456</v>
      </c>
      <c r="B324" s="46">
        <f>'изв охранные'!C177</f>
        <v>2975</v>
      </c>
    </row>
    <row r="325" spans="1:2" x14ac:dyDescent="0.25">
      <c r="A325" t="s">
        <v>457</v>
      </c>
      <c r="B325" s="46">
        <f>'изв охранные'!C178</f>
        <v>3537</v>
      </c>
    </row>
    <row r="326" spans="1:2" x14ac:dyDescent="0.25">
      <c r="A326" t="s">
        <v>458</v>
      </c>
      <c r="B326" s="46">
        <f>'изв охранные'!C179</f>
        <v>1201</v>
      </c>
    </row>
    <row r="327" spans="1:2" x14ac:dyDescent="0.25">
      <c r="A327" t="s">
        <v>459</v>
      </c>
      <c r="B327" s="46">
        <f>'изв охранные'!C180</f>
        <v>0</v>
      </c>
    </row>
    <row r="328" spans="1:2" x14ac:dyDescent="0.25">
      <c r="A328" t="s">
        <v>460</v>
      </c>
      <c r="B328" s="46">
        <f>'изв охранные'!C182</f>
        <v>1539</v>
      </c>
    </row>
    <row r="329" spans="1:2" x14ac:dyDescent="0.25">
      <c r="A329" t="s">
        <v>461</v>
      </c>
      <c r="B329" s="46">
        <f>'изв охранные'!C183</f>
        <v>4043</v>
      </c>
    </row>
    <row r="330" spans="1:2" x14ac:dyDescent="0.25">
      <c r="A330" t="s">
        <v>462</v>
      </c>
      <c r="B330" s="46">
        <f>'изв охранные'!C184</f>
        <v>1319</v>
      </c>
    </row>
    <row r="331" spans="1:2" x14ac:dyDescent="0.25">
      <c r="A331" t="s">
        <v>463</v>
      </c>
      <c r="B331" s="46">
        <f>'изв охранные'!C186</f>
        <v>1646</v>
      </c>
    </row>
    <row r="332" spans="1:2" x14ac:dyDescent="0.25">
      <c r="A332" t="s">
        <v>464</v>
      </c>
      <c r="B332" s="46">
        <f>'изв охранные'!C187</f>
        <v>6826</v>
      </c>
    </row>
    <row r="333" spans="1:2" x14ac:dyDescent="0.25">
      <c r="A333" t="s">
        <v>465</v>
      </c>
      <c r="B333" s="46">
        <f>'изв охранные'!C188</f>
        <v>1043</v>
      </c>
    </row>
    <row r="334" spans="1:2" x14ac:dyDescent="0.25">
      <c r="A334" t="s">
        <v>466</v>
      </c>
      <c r="B334" s="46">
        <f>'изв охранные'!C189</f>
        <v>2090</v>
      </c>
    </row>
    <row r="335" spans="1:2" x14ac:dyDescent="0.25">
      <c r="A335" t="s">
        <v>467</v>
      </c>
      <c r="B335" s="46">
        <f>'изв охранные'!C192</f>
        <v>1891</v>
      </c>
    </row>
    <row r="337" spans="1:2" x14ac:dyDescent="0.25">
      <c r="A337" t="s">
        <v>1152</v>
      </c>
      <c r="B337" s="46">
        <f>'изв охранные'!C66</f>
        <v>0</v>
      </c>
    </row>
    <row r="339" spans="1:2" x14ac:dyDescent="0.25">
      <c r="A339" t="s">
        <v>485</v>
      </c>
      <c r="B339" s="46">
        <f>'изв пожарные'!C3</f>
        <v>0</v>
      </c>
    </row>
    <row r="340" spans="1:2" x14ac:dyDescent="0.25">
      <c r="A340" t="s">
        <v>486</v>
      </c>
      <c r="B340" s="46">
        <f>'изв пожарные'!C4</f>
        <v>194</v>
      </c>
    </row>
    <row r="341" spans="1:2" x14ac:dyDescent="0.25">
      <c r="A341" t="s">
        <v>1153</v>
      </c>
      <c r="B341" s="46">
        <f>'изв пожарные'!C6</f>
        <v>62</v>
      </c>
    </row>
    <row r="342" spans="1:2" x14ac:dyDescent="0.25">
      <c r="A342" t="s">
        <v>581</v>
      </c>
      <c r="B342" s="46">
        <f>'изв пожарные'!C7</f>
        <v>74</v>
      </c>
    </row>
    <row r="343" spans="1:2" x14ac:dyDescent="0.25">
      <c r="A343" t="s">
        <v>588</v>
      </c>
      <c r="B343" s="46">
        <f>'изв пожарные'!C8</f>
        <v>85</v>
      </c>
    </row>
    <row r="344" spans="1:2" x14ac:dyDescent="0.25">
      <c r="A344" t="s">
        <v>589</v>
      </c>
      <c r="B344" s="46">
        <f>'изв пожарные'!C9</f>
        <v>106</v>
      </c>
    </row>
    <row r="345" spans="1:2" x14ac:dyDescent="0.25">
      <c r="A345" t="s">
        <v>582</v>
      </c>
      <c r="B345" s="46">
        <f>'изв пожарные'!C10</f>
        <v>128</v>
      </c>
    </row>
    <row r="346" spans="1:2" x14ac:dyDescent="0.25">
      <c r="A346" t="s">
        <v>590</v>
      </c>
      <c r="B346" s="46">
        <f>'изв пожарные'!C11</f>
        <v>144</v>
      </c>
    </row>
    <row r="347" spans="1:2" x14ac:dyDescent="0.25">
      <c r="A347" t="s">
        <v>591</v>
      </c>
      <c r="B347" s="46">
        <f>'изв пожарные'!C12</f>
        <v>67</v>
      </c>
    </row>
    <row r="348" spans="1:2" x14ac:dyDescent="0.25">
      <c r="A348" t="s">
        <v>592</v>
      </c>
      <c r="B348" s="46">
        <f>'изв пожарные'!C13</f>
        <v>87</v>
      </c>
    </row>
    <row r="349" spans="1:2" x14ac:dyDescent="0.25">
      <c r="A349" t="s">
        <v>583</v>
      </c>
      <c r="B349" s="46">
        <f>'изв пожарные'!C14</f>
        <v>102</v>
      </c>
    </row>
    <row r="350" spans="1:2" x14ac:dyDescent="0.25">
      <c r="A350" t="s">
        <v>593</v>
      </c>
      <c r="B350" s="46">
        <f>'изв пожарные'!C15</f>
        <v>88</v>
      </c>
    </row>
    <row r="351" spans="1:2" x14ac:dyDescent="0.25">
      <c r="A351" t="s">
        <v>584</v>
      </c>
      <c r="B351" s="46">
        <f>'изв пожарные'!C16</f>
        <v>116</v>
      </c>
    </row>
    <row r="352" spans="1:2" x14ac:dyDescent="0.25">
      <c r="A352" t="s">
        <v>594</v>
      </c>
      <c r="B352" s="46">
        <f>'изв пожарные'!C17</f>
        <v>130</v>
      </c>
    </row>
    <row r="353" spans="1:2" x14ac:dyDescent="0.25">
      <c r="A353" t="s">
        <v>595</v>
      </c>
      <c r="B353" s="46">
        <f>'изв пожарные'!C18</f>
        <v>283</v>
      </c>
    </row>
    <row r="354" spans="1:2" x14ac:dyDescent="0.25">
      <c r="A354" t="s">
        <v>585</v>
      </c>
      <c r="B354" s="46">
        <f>'изв пожарные'!C19</f>
        <v>295</v>
      </c>
    </row>
    <row r="355" spans="1:2" x14ac:dyDescent="0.25">
      <c r="A355" t="s">
        <v>596</v>
      </c>
      <c r="B355" s="46">
        <f>'изв пожарные'!C20</f>
        <v>119</v>
      </c>
    </row>
    <row r="356" spans="1:2" x14ac:dyDescent="0.25">
      <c r="A356" t="s">
        <v>586</v>
      </c>
      <c r="B356" s="46">
        <f>'изв пожарные'!C21</f>
        <v>130</v>
      </c>
    </row>
    <row r="357" spans="1:2" x14ac:dyDescent="0.25">
      <c r="A357" t="s">
        <v>597</v>
      </c>
      <c r="B357" s="46">
        <f>'изв пожарные'!C22</f>
        <v>147</v>
      </c>
    </row>
    <row r="358" spans="1:2" x14ac:dyDescent="0.25">
      <c r="A358" t="s">
        <v>587</v>
      </c>
      <c r="B358" s="46">
        <f>'изв пожарные'!C23</f>
        <v>158</v>
      </c>
    </row>
    <row r="359" spans="1:2" x14ac:dyDescent="0.25">
      <c r="A359" t="s">
        <v>487</v>
      </c>
      <c r="B359" s="46">
        <f>'изв пожарные'!C24</f>
        <v>292</v>
      </c>
    </row>
    <row r="360" spans="1:2" x14ac:dyDescent="0.25">
      <c r="A360" t="s">
        <v>488</v>
      </c>
      <c r="B360" s="46">
        <f>'изв пожарные'!C25</f>
        <v>292</v>
      </c>
    </row>
    <row r="361" spans="1:2" x14ac:dyDescent="0.25">
      <c r="A361" t="s">
        <v>489</v>
      </c>
      <c r="B361" s="46">
        <f>'изв пожарные'!C26</f>
        <v>319</v>
      </c>
    </row>
    <row r="362" spans="1:2" x14ac:dyDescent="0.25">
      <c r="A362" t="s">
        <v>490</v>
      </c>
      <c r="B362" s="46">
        <f>'изв пожарные'!C27</f>
        <v>319</v>
      </c>
    </row>
    <row r="363" spans="1:2" x14ac:dyDescent="0.25">
      <c r="A363" t="s">
        <v>491</v>
      </c>
      <c r="B363" s="46">
        <f>'изв пожарные'!C28</f>
        <v>413</v>
      </c>
    </row>
    <row r="364" spans="1:2" x14ac:dyDescent="0.25">
      <c r="A364" t="s">
        <v>492</v>
      </c>
      <c r="B364" s="46">
        <f>'изв пожарные'!C29</f>
        <v>720</v>
      </c>
    </row>
    <row r="365" spans="1:2" x14ac:dyDescent="0.25">
      <c r="A365" t="s">
        <v>493</v>
      </c>
      <c r="B365" s="46">
        <f>'изв пожарные'!C30</f>
        <v>56</v>
      </c>
    </row>
    <row r="366" spans="1:2" x14ac:dyDescent="0.25">
      <c r="A366" t="s">
        <v>494</v>
      </c>
      <c r="B366" s="46">
        <f>'изв пожарные'!C31</f>
        <v>74</v>
      </c>
    </row>
    <row r="367" spans="1:2" x14ac:dyDescent="0.25">
      <c r="A367" t="s">
        <v>495</v>
      </c>
      <c r="B367" s="46">
        <f>'изв пожарные'!C32</f>
        <v>56</v>
      </c>
    </row>
    <row r="368" spans="1:2" x14ac:dyDescent="0.25">
      <c r="A368" t="s">
        <v>496</v>
      </c>
      <c r="B368" s="46">
        <f>'изв пожарные'!C33</f>
        <v>74</v>
      </c>
    </row>
    <row r="369" spans="1:2" x14ac:dyDescent="0.25">
      <c r="A369" t="s">
        <v>497</v>
      </c>
      <c r="B369" s="46">
        <f>'изв пожарные'!C34</f>
        <v>0</v>
      </c>
    </row>
    <row r="370" spans="1:2" x14ac:dyDescent="0.25">
      <c r="A370" t="s">
        <v>498</v>
      </c>
      <c r="B370" s="46">
        <f>'изв пожарные'!C35</f>
        <v>168</v>
      </c>
    </row>
    <row r="371" spans="1:2" x14ac:dyDescent="0.25">
      <c r="A371" t="s">
        <v>499</v>
      </c>
      <c r="B371" s="46">
        <f>'изв пожарные'!C36</f>
        <v>974</v>
      </c>
    </row>
    <row r="372" spans="1:2" x14ac:dyDescent="0.25">
      <c r="A372" t="s">
        <v>500</v>
      </c>
      <c r="B372" s="46">
        <f>'изв пожарные'!C37</f>
        <v>1100</v>
      </c>
    </row>
    <row r="373" spans="1:2" x14ac:dyDescent="0.25">
      <c r="A373" t="s">
        <v>501</v>
      </c>
      <c r="B373" s="46">
        <f>'изв пожарные'!C38</f>
        <v>974</v>
      </c>
    </row>
    <row r="374" spans="1:2" x14ac:dyDescent="0.25">
      <c r="A374" t="s">
        <v>502</v>
      </c>
      <c r="B374" s="46">
        <f>'изв пожарные'!C39</f>
        <v>1100</v>
      </c>
    </row>
    <row r="375" spans="1:2" x14ac:dyDescent="0.25">
      <c r="A375" t="s">
        <v>503</v>
      </c>
      <c r="B375" s="46">
        <f>'изв пожарные'!C40</f>
        <v>974</v>
      </c>
    </row>
    <row r="376" spans="1:2" x14ac:dyDescent="0.25">
      <c r="A376" t="s">
        <v>504</v>
      </c>
      <c r="B376" s="46">
        <f>'изв пожарные'!C41</f>
        <v>1100</v>
      </c>
    </row>
    <row r="377" spans="1:2" x14ac:dyDescent="0.25">
      <c r="A377" t="s">
        <v>505</v>
      </c>
      <c r="B377" s="46">
        <f>'изв пожарные'!C42</f>
        <v>974</v>
      </c>
    </row>
    <row r="378" spans="1:2" x14ac:dyDescent="0.25">
      <c r="A378" t="s">
        <v>506</v>
      </c>
      <c r="B378" s="46">
        <f>'изв пожарные'!C43</f>
        <v>1100</v>
      </c>
    </row>
    <row r="379" spans="1:2" x14ac:dyDescent="0.25">
      <c r="A379" t="s">
        <v>507</v>
      </c>
      <c r="B379" s="46">
        <f>'изв пожарные'!C44</f>
        <v>1012</v>
      </c>
    </row>
    <row r="380" spans="1:2" x14ac:dyDescent="0.25">
      <c r="A380" t="s">
        <v>508</v>
      </c>
      <c r="B380" s="46">
        <f>'изв пожарные'!C45</f>
        <v>1139</v>
      </c>
    </row>
    <row r="381" spans="1:2" x14ac:dyDescent="0.25">
      <c r="A381" t="s">
        <v>509</v>
      </c>
      <c r="B381" s="46">
        <f>'изв пожарные'!C46</f>
        <v>1012</v>
      </c>
    </row>
    <row r="382" spans="1:2" x14ac:dyDescent="0.25">
      <c r="A382" t="s">
        <v>510</v>
      </c>
      <c r="B382" s="46">
        <f>'изв пожарные'!C47</f>
        <v>1139</v>
      </c>
    </row>
    <row r="383" spans="1:2" x14ac:dyDescent="0.25">
      <c r="A383" t="s">
        <v>511</v>
      </c>
      <c r="B383" s="46">
        <f>'изв пожарные'!C48</f>
        <v>1012</v>
      </c>
    </row>
    <row r="384" spans="1:2" x14ac:dyDescent="0.25">
      <c r="A384" t="s">
        <v>512</v>
      </c>
      <c r="B384" s="46">
        <f>'изв пожарные'!C49</f>
        <v>1139</v>
      </c>
    </row>
    <row r="385" spans="1:2" x14ac:dyDescent="0.25">
      <c r="A385" t="s">
        <v>514</v>
      </c>
      <c r="B385" s="46">
        <f>'изв пожарные'!C51</f>
        <v>830</v>
      </c>
    </row>
    <row r="386" spans="1:2" x14ac:dyDescent="0.25">
      <c r="A386" t="s">
        <v>515</v>
      </c>
      <c r="B386" s="46">
        <f>'изв пожарные'!C52</f>
        <v>793</v>
      </c>
    </row>
    <row r="387" spans="1:2" x14ac:dyDescent="0.25">
      <c r="A387" t="s">
        <v>516</v>
      </c>
      <c r="B387" s="46">
        <f>'изв пожарные'!C54</f>
        <v>722</v>
      </c>
    </row>
    <row r="388" spans="1:2" x14ac:dyDescent="0.25">
      <c r="A388" t="s">
        <v>517</v>
      </c>
      <c r="B388" s="46">
        <f>'изв пожарные'!C55</f>
        <v>1309</v>
      </c>
    </row>
    <row r="389" spans="1:2" x14ac:dyDescent="0.25">
      <c r="A389" t="s">
        <v>518</v>
      </c>
      <c r="B389" s="46">
        <f>'изв пожарные'!C56</f>
        <v>1309</v>
      </c>
    </row>
    <row r="390" spans="1:2" x14ac:dyDescent="0.25">
      <c r="A390" t="s">
        <v>519</v>
      </c>
      <c r="B390" s="46">
        <f>'изв пожарные'!C57</f>
        <v>503</v>
      </c>
    </row>
    <row r="391" spans="1:2" x14ac:dyDescent="0.25">
      <c r="A391" t="s">
        <v>520</v>
      </c>
      <c r="B391" s="46">
        <f>'изв пожарные'!C58</f>
        <v>822</v>
      </c>
    </row>
    <row r="392" spans="1:2" x14ac:dyDescent="0.25">
      <c r="A392" t="s">
        <v>523</v>
      </c>
      <c r="B392" s="46">
        <f>'изв пожарные'!C60</f>
        <v>319</v>
      </c>
    </row>
    <row r="393" spans="1:2" x14ac:dyDescent="0.25">
      <c r="A393" t="s">
        <v>598</v>
      </c>
      <c r="B393" s="46">
        <f>'изв пожарные'!C62</f>
        <v>298</v>
      </c>
    </row>
    <row r="394" spans="1:2" x14ac:dyDescent="0.25">
      <c r="A394" t="s">
        <v>599</v>
      </c>
      <c r="B394" s="46">
        <f>'изв пожарные'!C63</f>
        <v>370</v>
      </c>
    </row>
    <row r="395" spans="1:2" x14ac:dyDescent="0.25">
      <c r="A395" t="s">
        <v>525</v>
      </c>
      <c r="B395" s="46">
        <f>'изв пожарные'!C68</f>
        <v>418</v>
      </c>
    </row>
    <row r="396" spans="1:2" x14ac:dyDescent="0.25">
      <c r="A396" t="s">
        <v>526</v>
      </c>
      <c r="B396" s="46">
        <f>'изв пожарные'!C69</f>
        <v>418</v>
      </c>
    </row>
    <row r="397" spans="1:2" x14ac:dyDescent="0.25">
      <c r="A397" t="s">
        <v>527</v>
      </c>
      <c r="B397" s="46">
        <f>'изв пожарные'!C70</f>
        <v>407</v>
      </c>
    </row>
    <row r="398" spans="1:2" x14ac:dyDescent="0.25">
      <c r="A398" t="s">
        <v>528</v>
      </c>
      <c r="B398" s="46">
        <f>'изв пожарные'!C71</f>
        <v>261</v>
      </c>
    </row>
    <row r="399" spans="1:2" x14ac:dyDescent="0.25">
      <c r="A399" t="s">
        <v>530</v>
      </c>
      <c r="B399" s="46">
        <f>'изв пожарные'!C72</f>
        <v>261</v>
      </c>
    </row>
    <row r="400" spans="1:2" x14ac:dyDescent="0.25">
      <c r="A400" t="s">
        <v>531</v>
      </c>
      <c r="B400" s="46">
        <f>'изв пожарные'!C74</f>
        <v>316</v>
      </c>
    </row>
    <row r="401" spans="1:2" x14ac:dyDescent="0.25">
      <c r="A401" t="s">
        <v>532</v>
      </c>
      <c r="B401" s="46">
        <f>'изв пожарные'!C75</f>
        <v>316</v>
      </c>
    </row>
    <row r="402" spans="1:2" x14ac:dyDescent="0.25">
      <c r="A402" t="s">
        <v>533</v>
      </c>
      <c r="B402" s="46">
        <f>'изв пожарные'!C76</f>
        <v>305</v>
      </c>
    </row>
    <row r="403" spans="1:2" x14ac:dyDescent="0.25">
      <c r="A403" t="s">
        <v>534</v>
      </c>
      <c r="B403" s="46">
        <f>'изв пожарные'!C77</f>
        <v>299</v>
      </c>
    </row>
    <row r="404" spans="1:2" x14ac:dyDescent="0.25">
      <c r="A404" t="s">
        <v>535</v>
      </c>
      <c r="B404" s="46">
        <f>'изв пожарные'!C79</f>
        <v>312</v>
      </c>
    </row>
    <row r="405" spans="1:2" x14ac:dyDescent="0.25">
      <c r="A405" t="s">
        <v>536</v>
      </c>
      <c r="B405" s="46">
        <f>'изв пожарные'!C80</f>
        <v>351</v>
      </c>
    </row>
    <row r="406" spans="1:2" x14ac:dyDescent="0.25">
      <c r="A406" t="s">
        <v>537</v>
      </c>
      <c r="B406" s="46">
        <f>'изв пожарные'!C81</f>
        <v>351</v>
      </c>
    </row>
    <row r="407" spans="1:2" x14ac:dyDescent="0.25">
      <c r="A407" t="s">
        <v>538</v>
      </c>
      <c r="B407" s="46">
        <f>'изв пожарные'!C82</f>
        <v>340</v>
      </c>
    </row>
    <row r="408" spans="1:2" x14ac:dyDescent="0.25">
      <c r="A408" t="s">
        <v>539</v>
      </c>
      <c r="B408" s="46">
        <f>'изв пожарные'!C83</f>
        <v>334</v>
      </c>
    </row>
    <row r="409" spans="1:2" x14ac:dyDescent="0.25">
      <c r="A409" t="s">
        <v>542</v>
      </c>
      <c r="B409" s="46">
        <f>'изв пожарные'!C86</f>
        <v>348</v>
      </c>
    </row>
    <row r="410" spans="1:2" x14ac:dyDescent="0.25">
      <c r="A410" t="s">
        <v>543</v>
      </c>
      <c r="B410" s="46">
        <f>'изв пожарные'!C87</f>
        <v>383</v>
      </c>
    </row>
    <row r="411" spans="1:2" x14ac:dyDescent="0.25">
      <c r="A411" t="s">
        <v>544</v>
      </c>
      <c r="B411" s="46">
        <f>'изв пожарные'!C88</f>
        <v>372</v>
      </c>
    </row>
    <row r="412" spans="1:2" x14ac:dyDescent="0.25">
      <c r="A412" t="s">
        <v>545</v>
      </c>
      <c r="B412" s="46">
        <f>'изв пожарные'!C89</f>
        <v>366</v>
      </c>
    </row>
    <row r="413" spans="1:2" x14ac:dyDescent="0.25">
      <c r="A413" t="s">
        <v>546</v>
      </c>
      <c r="B413" s="46">
        <f>'изв пожарные'!C90</f>
        <v>411</v>
      </c>
    </row>
    <row r="414" spans="1:2" x14ac:dyDescent="0.25">
      <c r="A414" t="s">
        <v>547</v>
      </c>
      <c r="B414" s="46">
        <f>'изв пожарные'!C91</f>
        <v>437</v>
      </c>
    </row>
    <row r="415" spans="1:2" x14ac:dyDescent="0.25">
      <c r="A415" t="s">
        <v>548</v>
      </c>
      <c r="B415" s="46">
        <f>'изв пожарные'!C92</f>
        <v>437</v>
      </c>
    </row>
    <row r="416" spans="1:2" x14ac:dyDescent="0.25">
      <c r="A416" t="s">
        <v>549</v>
      </c>
      <c r="B416" s="46">
        <f>'изв пожарные'!C93</f>
        <v>426</v>
      </c>
    </row>
    <row r="417" spans="1:2" x14ac:dyDescent="0.25">
      <c r="A417" t="s">
        <v>550</v>
      </c>
      <c r="B417" s="46">
        <f>'изв пожарные'!C94</f>
        <v>340</v>
      </c>
    </row>
    <row r="418" spans="1:2" x14ac:dyDescent="0.25">
      <c r="A418" t="s">
        <v>551</v>
      </c>
      <c r="B418" s="46">
        <f>'изв пожарные'!C95</f>
        <v>359</v>
      </c>
    </row>
    <row r="419" spans="1:2" x14ac:dyDescent="0.25">
      <c r="A419" t="s">
        <v>552</v>
      </c>
      <c r="B419" s="46">
        <f>'изв пожарные'!C96</f>
        <v>395</v>
      </c>
    </row>
    <row r="420" spans="1:2" x14ac:dyDescent="0.25">
      <c r="A420" t="s">
        <v>553</v>
      </c>
      <c r="B420" s="46">
        <f>'изв пожарные'!C97</f>
        <v>395</v>
      </c>
    </row>
    <row r="421" spans="1:2" x14ac:dyDescent="0.25">
      <c r="A421" t="s">
        <v>554</v>
      </c>
      <c r="B421" s="46">
        <f>'изв пожарные'!C98</f>
        <v>317</v>
      </c>
    </row>
    <row r="422" spans="1:2" x14ac:dyDescent="0.25">
      <c r="A422" t="s">
        <v>555</v>
      </c>
      <c r="B422" s="46">
        <f>'изв пожарные'!C99</f>
        <v>808</v>
      </c>
    </row>
    <row r="423" spans="1:2" x14ac:dyDescent="0.25">
      <c r="A423" t="s">
        <v>556</v>
      </c>
      <c r="B423" s="46">
        <f>'изв пожарные'!C100</f>
        <v>808</v>
      </c>
    </row>
    <row r="424" spans="1:2" x14ac:dyDescent="0.25">
      <c r="A424" t="s">
        <v>557</v>
      </c>
      <c r="B424" s="46">
        <f>'изв пожарные'!C101</f>
        <v>735</v>
      </c>
    </row>
    <row r="425" spans="1:2" x14ac:dyDescent="0.25">
      <c r="A425" t="s">
        <v>558</v>
      </c>
      <c r="B425" s="46">
        <f>'изв пожарные'!C102</f>
        <v>1070</v>
      </c>
    </row>
    <row r="426" spans="1:2" x14ac:dyDescent="0.25">
      <c r="A426" t="s">
        <v>559</v>
      </c>
      <c r="B426" s="46">
        <f>'изв пожарные'!C103</f>
        <v>770</v>
      </c>
    </row>
    <row r="427" spans="1:2" x14ac:dyDescent="0.25">
      <c r="A427" t="s">
        <v>560</v>
      </c>
      <c r="B427" s="46">
        <f>'изв пожарные'!C104</f>
        <v>824</v>
      </c>
    </row>
    <row r="428" spans="1:2" x14ac:dyDescent="0.25">
      <c r="A428" t="s">
        <v>561</v>
      </c>
      <c r="B428" s="46">
        <f>'изв пожарные'!C105</f>
        <v>824</v>
      </c>
    </row>
    <row r="429" spans="1:2" x14ac:dyDescent="0.25">
      <c r="A429" t="s">
        <v>562</v>
      </c>
      <c r="B429" s="46">
        <f>'изв пожарные'!C107</f>
        <v>443</v>
      </c>
    </row>
    <row r="430" spans="1:2" x14ac:dyDescent="0.25">
      <c r="A430" t="s">
        <v>563</v>
      </c>
      <c r="B430" s="46">
        <f>'изв пожарные'!C108</f>
        <v>439</v>
      </c>
    </row>
    <row r="431" spans="1:2" x14ac:dyDescent="0.25">
      <c r="A431" t="s">
        <v>564</v>
      </c>
      <c r="B431" s="46">
        <f>'изв пожарные'!C109</f>
        <v>270</v>
      </c>
    </row>
    <row r="432" spans="1:2" x14ac:dyDescent="0.25">
      <c r="A432" t="s">
        <v>565</v>
      </c>
      <c r="B432" s="46">
        <f>'изв пожарные'!C110</f>
        <v>953</v>
      </c>
    </row>
    <row r="433" spans="1:2" x14ac:dyDescent="0.25">
      <c r="A433" t="s">
        <v>566</v>
      </c>
      <c r="B433" s="46">
        <f>'изв пожарные'!C111</f>
        <v>1309</v>
      </c>
    </row>
    <row r="434" spans="1:2" x14ac:dyDescent="0.25">
      <c r="A434" t="s">
        <v>567</v>
      </c>
      <c r="B434" s="46">
        <f>'изв пожарные'!C112</f>
        <v>253</v>
      </c>
    </row>
    <row r="435" spans="1:2" x14ac:dyDescent="0.25">
      <c r="A435" t="s">
        <v>568</v>
      </c>
      <c r="B435" s="46">
        <f>'изв пожарные'!C113</f>
        <v>240</v>
      </c>
    </row>
    <row r="436" spans="1:2" x14ac:dyDescent="0.25">
      <c r="A436" t="s">
        <v>569</v>
      </c>
      <c r="B436" s="46">
        <f>'изв пожарные'!C114</f>
        <v>293</v>
      </c>
    </row>
    <row r="437" spans="1:2" x14ac:dyDescent="0.25">
      <c r="A437" t="s">
        <v>570</v>
      </c>
      <c r="B437" s="46">
        <f>'изв пожарные'!C115</f>
        <v>836</v>
      </c>
    </row>
    <row r="438" spans="1:2" x14ac:dyDescent="0.25">
      <c r="A438" t="s">
        <v>600</v>
      </c>
      <c r="B438" s="46">
        <f>'изв пожарные'!C117</f>
        <v>5590</v>
      </c>
    </row>
    <row r="439" spans="1:2" x14ac:dyDescent="0.25">
      <c r="A439" t="s">
        <v>601</v>
      </c>
      <c r="B439" s="46">
        <f>'изв пожарные'!C118</f>
        <v>5933</v>
      </c>
    </row>
    <row r="440" spans="1:2" x14ac:dyDescent="0.25">
      <c r="A440" t="s">
        <v>602</v>
      </c>
      <c r="B440" s="46">
        <f>'изв пожарные'!C119</f>
        <v>488</v>
      </c>
    </row>
    <row r="441" spans="1:2" x14ac:dyDescent="0.25">
      <c r="A441" t="s">
        <v>603</v>
      </c>
      <c r="B441" s="46">
        <f>'изв пожарные'!C120</f>
        <v>535</v>
      </c>
    </row>
    <row r="442" spans="1:2" x14ac:dyDescent="0.25">
      <c r="A442" t="s">
        <v>604</v>
      </c>
      <c r="B442" s="46">
        <f>'изв пожарные'!C121</f>
        <v>980</v>
      </c>
    </row>
    <row r="443" spans="1:2" x14ac:dyDescent="0.25">
      <c r="A443" t="s">
        <v>605</v>
      </c>
      <c r="B443" s="46">
        <f>'изв пожарные'!C122</f>
        <v>1058</v>
      </c>
    </row>
    <row r="444" spans="1:2" x14ac:dyDescent="0.25">
      <c r="A444" t="s">
        <v>606</v>
      </c>
      <c r="B444" s="46">
        <f>'изв пожарные'!C123</f>
        <v>1340</v>
      </c>
    </row>
    <row r="445" spans="1:2" x14ac:dyDescent="0.25">
      <c r="A445" t="s">
        <v>607</v>
      </c>
      <c r="B445" s="46">
        <f>'изв пожарные'!C124</f>
        <v>1447</v>
      </c>
    </row>
    <row r="446" spans="1:2" x14ac:dyDescent="0.25">
      <c r="A446" t="s">
        <v>608</v>
      </c>
      <c r="B446" s="46">
        <f>'изв пожарные'!C125</f>
        <v>962</v>
      </c>
    </row>
    <row r="447" spans="1:2" x14ac:dyDescent="0.25">
      <c r="A447" t="s">
        <v>609</v>
      </c>
      <c r="B447" s="46">
        <f>'изв пожарные'!C126</f>
        <v>962</v>
      </c>
    </row>
    <row r="448" spans="1:2" x14ac:dyDescent="0.25">
      <c r="A448" t="s">
        <v>610</v>
      </c>
      <c r="B448" s="46">
        <f>'изв пожарные'!C127</f>
        <v>607</v>
      </c>
    </row>
    <row r="449" spans="1:2" x14ac:dyDescent="0.25">
      <c r="A449" t="s">
        <v>611</v>
      </c>
      <c r="B449" s="46">
        <f>'изв пожарные'!C128</f>
        <v>607</v>
      </c>
    </row>
    <row r="450" spans="1:2" x14ac:dyDescent="0.25">
      <c r="A450" t="s">
        <v>613</v>
      </c>
      <c r="B450" s="46">
        <f>'изв пожарные'!C130</f>
        <v>1664</v>
      </c>
    </row>
    <row r="451" spans="1:2" x14ac:dyDescent="0.25">
      <c r="A451" t="s">
        <v>614</v>
      </c>
      <c r="B451" s="46">
        <f>'изв пожарные'!C131</f>
        <v>605</v>
      </c>
    </row>
    <row r="452" spans="1:2" x14ac:dyDescent="0.25">
      <c r="A452" t="s">
        <v>615</v>
      </c>
      <c r="B452" s="46">
        <f>'изв пожарные'!C134</f>
        <v>466</v>
      </c>
    </row>
    <row r="453" spans="1:2" x14ac:dyDescent="0.25">
      <c r="A453" t="s">
        <v>618</v>
      </c>
      <c r="B453" s="46">
        <f>'изв пожарные'!C136</f>
        <v>248</v>
      </c>
    </row>
    <row r="454" spans="1:2" x14ac:dyDescent="0.25">
      <c r="A454" t="s">
        <v>619</v>
      </c>
      <c r="B454" s="46">
        <f>'изв пожарные'!C137</f>
        <v>1066</v>
      </c>
    </row>
    <row r="455" spans="1:2" x14ac:dyDescent="0.25">
      <c r="A455" t="s">
        <v>620</v>
      </c>
      <c r="B455" s="46">
        <f>'изв пожарные'!C138</f>
        <v>1094</v>
      </c>
    </row>
    <row r="456" spans="1:2" x14ac:dyDescent="0.25">
      <c r="A456" t="s">
        <v>621</v>
      </c>
      <c r="B456" s="46">
        <f>'изв пожарные'!C139</f>
        <v>1136</v>
      </c>
    </row>
    <row r="457" spans="1:2" x14ac:dyDescent="0.25">
      <c r="A457" t="s">
        <v>622</v>
      </c>
      <c r="B457" s="46">
        <f>'изв пожарные'!C140</f>
        <v>532</v>
      </c>
    </row>
    <row r="458" spans="1:2" x14ac:dyDescent="0.25">
      <c r="A458" t="s">
        <v>623</v>
      </c>
      <c r="B458" s="46">
        <f>'изв пожарные'!C141</f>
        <v>384</v>
      </c>
    </row>
    <row r="459" spans="1:2" x14ac:dyDescent="0.25">
      <c r="A459" t="s">
        <v>624</v>
      </c>
      <c r="B459" s="46">
        <f>'изв пожарные'!C142</f>
        <v>281</v>
      </c>
    </row>
    <row r="460" spans="1:2" x14ac:dyDescent="0.25">
      <c r="A460" t="s">
        <v>625</v>
      </c>
      <c r="B460" s="46">
        <f>'изв пожарные'!C143</f>
        <v>961</v>
      </c>
    </row>
    <row r="461" spans="1:2" x14ac:dyDescent="0.25">
      <c r="A461" t="s">
        <v>627</v>
      </c>
      <c r="B461" s="46">
        <f>'изв пожарные'!C146</f>
        <v>4257</v>
      </c>
    </row>
    <row r="462" spans="1:2" x14ac:dyDescent="0.25">
      <c r="A462" t="s">
        <v>628</v>
      </c>
      <c r="B462" s="46">
        <f>'изв пожарные'!C147</f>
        <v>16701</v>
      </c>
    </row>
    <row r="463" spans="1:2" x14ac:dyDescent="0.25">
      <c r="A463" t="s">
        <v>629</v>
      </c>
      <c r="B463" s="46">
        <f>'изв пожарные'!C148</f>
        <v>16047</v>
      </c>
    </row>
    <row r="464" spans="1:2" x14ac:dyDescent="0.25">
      <c r="A464" t="s">
        <v>630</v>
      </c>
      <c r="B464" s="46">
        <f>'изв пожарные'!C150</f>
        <v>16701</v>
      </c>
    </row>
    <row r="465" spans="1:2" x14ac:dyDescent="0.25">
      <c r="A465" t="s">
        <v>631</v>
      </c>
      <c r="B465" s="46">
        <f>'изв пожарные'!C151</f>
        <v>12435</v>
      </c>
    </row>
    <row r="466" spans="1:2" x14ac:dyDescent="0.25">
      <c r="A466" t="s">
        <v>632</v>
      </c>
      <c r="B466" s="46">
        <f>'изв пожарные'!C152</f>
        <v>14661</v>
      </c>
    </row>
    <row r="467" spans="1:2" x14ac:dyDescent="0.25">
      <c r="A467" t="s">
        <v>633</v>
      </c>
      <c r="B467" s="46">
        <f>'изв пожарные'!C153</f>
        <v>16701</v>
      </c>
    </row>
    <row r="468" spans="1:2" x14ac:dyDescent="0.25">
      <c r="A468" t="s">
        <v>634</v>
      </c>
      <c r="B468" s="46">
        <f>'изв пожарные'!C154</f>
        <v>11163</v>
      </c>
    </row>
    <row r="469" spans="1:2" x14ac:dyDescent="0.25">
      <c r="A469" t="s">
        <v>635</v>
      </c>
      <c r="B469" s="46">
        <f>'изв пожарные'!C155</f>
        <v>10254</v>
      </c>
    </row>
    <row r="470" spans="1:2" x14ac:dyDescent="0.25">
      <c r="A470" t="s">
        <v>636</v>
      </c>
      <c r="B470" s="46">
        <f>'изв пожарные'!C156</f>
        <v>15576</v>
      </c>
    </row>
    <row r="471" spans="1:2" x14ac:dyDescent="0.25">
      <c r="A471" t="s">
        <v>637</v>
      </c>
      <c r="B471" s="46">
        <f>'изв пожарные'!C157</f>
        <v>10254</v>
      </c>
    </row>
    <row r="472" spans="1:2" x14ac:dyDescent="0.25">
      <c r="A472" t="s">
        <v>638</v>
      </c>
      <c r="B472" s="46">
        <f>'изв пожарные'!C158</f>
        <v>12980</v>
      </c>
    </row>
    <row r="473" spans="1:2" x14ac:dyDescent="0.25">
      <c r="A473" t="s">
        <v>639</v>
      </c>
      <c r="B473" s="46">
        <f>'изв пожарные'!C159</f>
        <v>12980</v>
      </c>
    </row>
    <row r="474" spans="1:2" x14ac:dyDescent="0.25">
      <c r="A474" t="s">
        <v>640</v>
      </c>
      <c r="B474" s="46">
        <f>'изв пожарные'!C160</f>
        <v>16744</v>
      </c>
    </row>
    <row r="475" spans="1:2" x14ac:dyDescent="0.25">
      <c r="A475" t="s">
        <v>641</v>
      </c>
      <c r="B475" s="46">
        <f>'изв пожарные'!C161</f>
        <v>12980</v>
      </c>
    </row>
    <row r="476" spans="1:2" x14ac:dyDescent="0.25">
      <c r="A476" t="s">
        <v>642</v>
      </c>
      <c r="B476" s="46">
        <f>'изв пожарные'!C162</f>
        <v>14538</v>
      </c>
    </row>
    <row r="477" spans="1:2" x14ac:dyDescent="0.25">
      <c r="A477" t="s">
        <v>643</v>
      </c>
      <c r="B477" s="46">
        <f>'изв пожарные'!C163</f>
        <v>16744</v>
      </c>
    </row>
    <row r="478" spans="1:2" x14ac:dyDescent="0.25">
      <c r="A478" t="s">
        <v>644</v>
      </c>
      <c r="B478" s="46">
        <f>'изв пожарные'!C164</f>
        <v>14112</v>
      </c>
    </row>
    <row r="479" spans="1:2" x14ac:dyDescent="0.25">
      <c r="A479" t="s">
        <v>645</v>
      </c>
      <c r="B479" s="46">
        <f>'изв пожарные'!C165</f>
        <v>3124</v>
      </c>
    </row>
    <row r="480" spans="1:2" x14ac:dyDescent="0.25">
      <c r="A480" t="s">
        <v>646</v>
      </c>
      <c r="B480" s="46">
        <f>'изв пожарные'!C166</f>
        <v>4158</v>
      </c>
    </row>
    <row r="481" spans="1:2" x14ac:dyDescent="0.25">
      <c r="A481" t="s">
        <v>647</v>
      </c>
      <c r="B481" s="46">
        <f>'изв пожарные'!C168</f>
        <v>4400</v>
      </c>
    </row>
    <row r="482" spans="1:2" x14ac:dyDescent="0.25">
      <c r="A482" t="s">
        <v>648</v>
      </c>
      <c r="B482" s="46">
        <f>'изв пожарные'!C169</f>
        <v>4950</v>
      </c>
    </row>
    <row r="483" spans="1:2" x14ac:dyDescent="0.25">
      <c r="A483" t="s">
        <v>649</v>
      </c>
      <c r="B483" s="46">
        <f>'изв пожарные'!C170</f>
        <v>4950</v>
      </c>
    </row>
    <row r="484" spans="1:2" x14ac:dyDescent="0.25">
      <c r="A484" t="s">
        <v>650</v>
      </c>
      <c r="B484" s="46">
        <f>'изв пожарные'!C171</f>
        <v>4331</v>
      </c>
    </row>
    <row r="485" spans="1:2" x14ac:dyDescent="0.25">
      <c r="A485" t="s">
        <v>651</v>
      </c>
      <c r="B485" s="46">
        <f>'изв пожарные'!C172</f>
        <v>4400</v>
      </c>
    </row>
    <row r="486" spans="1:2" x14ac:dyDescent="0.25">
      <c r="A486" t="s">
        <v>652</v>
      </c>
      <c r="B486" s="46">
        <f>'изв пожарные'!C173</f>
        <v>4400</v>
      </c>
    </row>
    <row r="487" spans="1:2" x14ac:dyDescent="0.25">
      <c r="A487" t="s">
        <v>653</v>
      </c>
      <c r="B487" s="46">
        <f>'изв пожарные'!C174</f>
        <v>14988</v>
      </c>
    </row>
    <row r="488" spans="1:2" x14ac:dyDescent="0.25">
      <c r="A488" t="s">
        <v>654</v>
      </c>
      <c r="B488" s="46">
        <f>'изв пожарные'!C175</f>
        <v>15125</v>
      </c>
    </row>
    <row r="489" spans="1:2" x14ac:dyDescent="0.25">
      <c r="A489" t="s">
        <v>655</v>
      </c>
      <c r="B489" s="46">
        <f>'изв пожарные'!C176</f>
        <v>14146</v>
      </c>
    </row>
    <row r="490" spans="1:2" x14ac:dyDescent="0.25">
      <c r="A490" t="s">
        <v>656</v>
      </c>
      <c r="B490" s="46">
        <f>'изв пожарные'!C177</f>
        <v>6149</v>
      </c>
    </row>
    <row r="491" spans="1:2" x14ac:dyDescent="0.25">
      <c r="A491" t="s">
        <v>657</v>
      </c>
      <c r="B491" s="46">
        <f>'изв пожарные'!C178</f>
        <v>3905</v>
      </c>
    </row>
    <row r="492" spans="1:2" x14ac:dyDescent="0.25">
      <c r="A492" t="s">
        <v>658</v>
      </c>
      <c r="B492" s="46">
        <f>'изв пожарные'!C179</f>
        <v>5049</v>
      </c>
    </row>
    <row r="493" spans="1:2" x14ac:dyDescent="0.25">
      <c r="A493" t="s">
        <v>659</v>
      </c>
      <c r="B493" s="46">
        <f>'изв пожарные'!C180</f>
        <v>11000</v>
      </c>
    </row>
    <row r="494" spans="1:2" x14ac:dyDescent="0.25">
      <c r="A494" t="s">
        <v>660</v>
      </c>
      <c r="B494" s="46">
        <f>'изв пожарные'!C181</f>
        <v>11275</v>
      </c>
    </row>
    <row r="495" spans="1:2" x14ac:dyDescent="0.25">
      <c r="A495" t="s">
        <v>661</v>
      </c>
      <c r="B495" s="46">
        <f>'изв пожарные'!C182</f>
        <v>23925</v>
      </c>
    </row>
    <row r="496" spans="1:2" x14ac:dyDescent="0.25">
      <c r="A496" t="s">
        <v>663</v>
      </c>
      <c r="B496" s="46">
        <f>'изв пожарные'!C184</f>
        <v>4493</v>
      </c>
    </row>
    <row r="497" spans="1:2" x14ac:dyDescent="0.25">
      <c r="A497" t="s">
        <v>664</v>
      </c>
      <c r="B497" s="46">
        <f>'изв пожарные'!C185</f>
        <v>5000</v>
      </c>
    </row>
    <row r="498" spans="1:2" x14ac:dyDescent="0.25">
      <c r="A498" t="s">
        <v>665</v>
      </c>
      <c r="B498" s="46">
        <f>'изв пожарные'!C186</f>
        <v>5467</v>
      </c>
    </row>
    <row r="499" spans="1:2" x14ac:dyDescent="0.25">
      <c r="A499" t="s">
        <v>666</v>
      </c>
      <c r="B499" s="46">
        <f>'изв пожарные'!C187</f>
        <v>4316</v>
      </c>
    </row>
    <row r="500" spans="1:2" x14ac:dyDescent="0.25">
      <c r="A500" t="s">
        <v>667</v>
      </c>
      <c r="B500" s="46">
        <f>'изв пожарные'!C188</f>
        <v>11114</v>
      </c>
    </row>
    <row r="501" spans="1:2" x14ac:dyDescent="0.25">
      <c r="A501" t="s">
        <v>668</v>
      </c>
      <c r="B501" s="46">
        <f>'изв пожарные'!C189</f>
        <v>12088</v>
      </c>
    </row>
    <row r="502" spans="1:2" x14ac:dyDescent="0.25">
      <c r="A502" t="s">
        <v>669</v>
      </c>
      <c r="B502" s="46">
        <f>'изв пожарные'!C190</f>
        <v>4778</v>
      </c>
    </row>
    <row r="503" spans="1:2" x14ac:dyDescent="0.25">
      <c r="A503" t="s">
        <v>670</v>
      </c>
      <c r="B503" s="46">
        <f>'изв пожарные'!C191</f>
        <v>13701</v>
      </c>
    </row>
    <row r="504" spans="1:2" x14ac:dyDescent="0.25">
      <c r="A504" t="s">
        <v>671</v>
      </c>
      <c r="B504" s="46">
        <f>'изв пожарные'!C192</f>
        <v>25967</v>
      </c>
    </row>
    <row r="505" spans="1:2" x14ac:dyDescent="0.25">
      <c r="A505" t="s">
        <v>672</v>
      </c>
      <c r="B505" s="46">
        <f>'изв пожарные'!C193</f>
        <v>28791</v>
      </c>
    </row>
    <row r="506" spans="1:2" x14ac:dyDescent="0.25">
      <c r="A506" t="s">
        <v>673</v>
      </c>
      <c r="B506" s="46">
        <f>'изв пожарные'!C194</f>
        <v>25741</v>
      </c>
    </row>
    <row r="507" spans="1:2" x14ac:dyDescent="0.25">
      <c r="A507" t="s">
        <v>674</v>
      </c>
      <c r="B507" s="46">
        <f>'изв пожарные'!C195</f>
        <v>28540</v>
      </c>
    </row>
    <row r="508" spans="1:2" x14ac:dyDescent="0.25">
      <c r="A508" t="s">
        <v>675</v>
      </c>
      <c r="B508" s="46">
        <f>'изв пожарные'!C196</f>
        <v>6956</v>
      </c>
    </row>
    <row r="509" spans="1:2" x14ac:dyDescent="0.25">
      <c r="A509" t="s">
        <v>676</v>
      </c>
      <c r="B509" s="46">
        <f>'изв пожарные'!C197</f>
        <v>7603</v>
      </c>
    </row>
    <row r="510" spans="1:2" x14ac:dyDescent="0.25">
      <c r="A510" t="s">
        <v>677</v>
      </c>
      <c r="B510" s="46">
        <f>'изв пожарные'!C198</f>
        <v>5987</v>
      </c>
    </row>
    <row r="511" spans="1:2" x14ac:dyDescent="0.25">
      <c r="A511" t="s">
        <v>678</v>
      </c>
      <c r="B511" s="46">
        <f>'изв пожарные'!C199</f>
        <v>10076</v>
      </c>
    </row>
    <row r="512" spans="1:2" x14ac:dyDescent="0.25">
      <c r="A512" t="s">
        <v>679</v>
      </c>
      <c r="B512" s="46">
        <f>'изв пожарные'!C200</f>
        <v>10952</v>
      </c>
    </row>
    <row r="513" spans="1:2" x14ac:dyDescent="0.25">
      <c r="A513" t="s">
        <v>680</v>
      </c>
      <c r="B513" s="46">
        <f>'изв пожарные'!C201</f>
        <v>12866</v>
      </c>
    </row>
    <row r="514" spans="1:2" x14ac:dyDescent="0.25">
      <c r="A514" t="s">
        <v>681</v>
      </c>
      <c r="B514" s="46">
        <f>'изв пожарные'!C202</f>
        <v>11585</v>
      </c>
    </row>
    <row r="515" spans="1:2" x14ac:dyDescent="0.25">
      <c r="A515" t="s">
        <v>682</v>
      </c>
      <c r="B515" s="46">
        <f>'изв пожарные'!C203</f>
        <v>6636</v>
      </c>
    </row>
    <row r="516" spans="1:2" x14ac:dyDescent="0.25">
      <c r="A516" t="s">
        <v>683</v>
      </c>
      <c r="B516" s="46">
        <f>'изв пожарные'!C204</f>
        <v>11343</v>
      </c>
    </row>
    <row r="517" spans="1:2" x14ac:dyDescent="0.25">
      <c r="A517" t="s">
        <v>684</v>
      </c>
      <c r="B517" s="46">
        <f>'изв пожарные'!C205</f>
        <v>13405</v>
      </c>
    </row>
    <row r="518" spans="1:2" x14ac:dyDescent="0.25">
      <c r="A518" t="s">
        <v>685</v>
      </c>
      <c r="B518" s="46">
        <f>'изв пожарные'!C206</f>
        <v>14289</v>
      </c>
    </row>
    <row r="519" spans="1:2" x14ac:dyDescent="0.25">
      <c r="A519" t="s">
        <v>686</v>
      </c>
      <c r="B519" s="46">
        <f>'изв пожарные'!C207</f>
        <v>5590</v>
      </c>
    </row>
    <row r="520" spans="1:2" x14ac:dyDescent="0.25">
      <c r="A520" t="s">
        <v>687</v>
      </c>
      <c r="B520" s="46">
        <f>'изв пожарные'!C208</f>
        <v>6244</v>
      </c>
    </row>
    <row r="521" spans="1:2" x14ac:dyDescent="0.25">
      <c r="A521" t="s">
        <v>688</v>
      </c>
      <c r="B521" s="46">
        <f>'изв пожарные'!C210</f>
        <v>4505</v>
      </c>
    </row>
    <row r="522" spans="1:2" x14ac:dyDescent="0.25">
      <c r="A522" t="s">
        <v>689</v>
      </c>
      <c r="B522" s="46">
        <f>'изв пожарные'!C211</f>
        <v>5445</v>
      </c>
    </row>
    <row r="523" spans="1:2" x14ac:dyDescent="0.25">
      <c r="A523" t="s">
        <v>690</v>
      </c>
      <c r="B523" s="46">
        <f>'изв пожарные'!C212</f>
        <v>4593</v>
      </c>
    </row>
    <row r="524" spans="1:2" x14ac:dyDescent="0.25">
      <c r="A524" t="s">
        <v>691</v>
      </c>
      <c r="B524" s="46">
        <f>'изв пожарные'!C213</f>
        <v>9460</v>
      </c>
    </row>
    <row r="525" spans="1:2" x14ac:dyDescent="0.25">
      <c r="A525" t="s">
        <v>692</v>
      </c>
      <c r="B525" s="46">
        <f>'изв пожарные'!C214</f>
        <v>9790</v>
      </c>
    </row>
    <row r="526" spans="1:2" x14ac:dyDescent="0.25">
      <c r="A526" t="s">
        <v>693</v>
      </c>
      <c r="B526" s="46">
        <f>'изв пожарные'!C215</f>
        <v>0</v>
      </c>
    </row>
    <row r="527" spans="1:2" x14ac:dyDescent="0.25">
      <c r="A527" t="s">
        <v>694</v>
      </c>
      <c r="B527" s="46">
        <f>'изв пожарные'!C216</f>
        <v>0</v>
      </c>
    </row>
    <row r="528" spans="1:2" x14ac:dyDescent="0.25">
      <c r="A528" t="s">
        <v>695</v>
      </c>
      <c r="B528" s="46">
        <f>'изв пожарные'!C218</f>
        <v>5687</v>
      </c>
    </row>
    <row r="529" spans="1:2" x14ac:dyDescent="0.25">
      <c r="A529" t="s">
        <v>696</v>
      </c>
      <c r="B529" s="46">
        <f>'изв пожарные'!C219</f>
        <v>0</v>
      </c>
    </row>
    <row r="530" spans="1:2" x14ac:dyDescent="0.25">
      <c r="A530" t="s">
        <v>697</v>
      </c>
      <c r="B530" s="46">
        <f>'изв пожарные'!C220</f>
        <v>11825</v>
      </c>
    </row>
    <row r="531" spans="1:2" x14ac:dyDescent="0.25">
      <c r="A531" t="s">
        <v>698</v>
      </c>
      <c r="B531" s="46">
        <f>'изв пожарные'!C221</f>
        <v>13695</v>
      </c>
    </row>
    <row r="532" spans="1:2" x14ac:dyDescent="0.25">
      <c r="A532" t="s">
        <v>699</v>
      </c>
      <c r="B532" s="46">
        <f>'изв пожарные'!C222</f>
        <v>20570</v>
      </c>
    </row>
    <row r="533" spans="1:2" x14ac:dyDescent="0.25">
      <c r="A533" t="s">
        <v>700</v>
      </c>
      <c r="B533" s="46">
        <f>'изв пожарные'!C224</f>
        <v>1008</v>
      </c>
    </row>
    <row r="534" spans="1:2" x14ac:dyDescent="0.25">
      <c r="A534" t="s">
        <v>701</v>
      </c>
      <c r="B534" s="46">
        <f>'изв пожарные'!C225</f>
        <v>851</v>
      </c>
    </row>
    <row r="535" spans="1:2" x14ac:dyDescent="0.25">
      <c r="A535" t="s">
        <v>702</v>
      </c>
      <c r="B535" s="46">
        <f>'изв пожарные'!C226</f>
        <v>838</v>
      </c>
    </row>
    <row r="536" spans="1:2" x14ac:dyDescent="0.25">
      <c r="A536" t="s">
        <v>703</v>
      </c>
      <c r="B536" s="46">
        <f>'изв пожарные'!C227</f>
        <v>932</v>
      </c>
    </row>
    <row r="537" spans="1:2" x14ac:dyDescent="0.25">
      <c r="A537" t="s">
        <v>704</v>
      </c>
      <c r="B537" s="46">
        <f>'изв пожарные'!C228</f>
        <v>869</v>
      </c>
    </row>
    <row r="538" spans="1:2" x14ac:dyDescent="0.25">
      <c r="A538" t="s">
        <v>705</v>
      </c>
      <c r="B538" s="46">
        <f>'изв пожарные'!C229</f>
        <v>1529</v>
      </c>
    </row>
    <row r="539" spans="1:2" x14ac:dyDescent="0.25">
      <c r="A539" t="s">
        <v>706</v>
      </c>
      <c r="B539" s="46">
        <f>'изв пожарные'!C230</f>
        <v>1439</v>
      </c>
    </row>
    <row r="540" spans="1:2" x14ac:dyDescent="0.25">
      <c r="A540" t="s">
        <v>707</v>
      </c>
      <c r="B540" s="46">
        <f>'изв пожарные'!C231</f>
        <v>710</v>
      </c>
    </row>
    <row r="541" spans="1:2" x14ac:dyDescent="0.25">
      <c r="A541" t="s">
        <v>709</v>
      </c>
      <c r="B541" s="46">
        <f>'изв пожарные'!C234</f>
        <v>255</v>
      </c>
    </row>
    <row r="542" spans="1:2" x14ac:dyDescent="0.25">
      <c r="A542" t="s">
        <v>711</v>
      </c>
      <c r="B542" s="46">
        <f>'изв пожарные'!C236</f>
        <v>187</v>
      </c>
    </row>
    <row r="543" spans="1:2" x14ac:dyDescent="0.25">
      <c r="A543" t="s">
        <v>712</v>
      </c>
      <c r="B543" s="46">
        <f>'изв пожарные'!C238</f>
        <v>0</v>
      </c>
    </row>
    <row r="544" spans="1:2" x14ac:dyDescent="0.25">
      <c r="A544" t="s">
        <v>713</v>
      </c>
      <c r="B544" s="46">
        <f>'изв пожарные'!C239</f>
        <v>408.35300000000007</v>
      </c>
    </row>
    <row r="545" spans="1:2" x14ac:dyDescent="0.25">
      <c r="A545" t="s">
        <v>714</v>
      </c>
      <c r="B545" s="46">
        <f>'изв пожарные'!C240</f>
        <v>0</v>
      </c>
    </row>
    <row r="546" spans="1:2" x14ac:dyDescent="0.25">
      <c r="A546" t="s">
        <v>715</v>
      </c>
      <c r="B546" s="46">
        <f>'изв пожарные'!C241</f>
        <v>0</v>
      </c>
    </row>
    <row r="547" spans="1:2" x14ac:dyDescent="0.25">
      <c r="A547" t="s">
        <v>717</v>
      </c>
      <c r="B547" s="46">
        <f>'изв пожарные'!C243</f>
        <v>759</v>
      </c>
    </row>
    <row r="548" spans="1:2" x14ac:dyDescent="0.25">
      <c r="A548" t="s">
        <v>718</v>
      </c>
      <c r="B548" s="46">
        <f>'изв пожарные'!C244</f>
        <v>0</v>
      </c>
    </row>
    <row r="549" spans="1:2" x14ac:dyDescent="0.25">
      <c r="A549" t="s">
        <v>719</v>
      </c>
      <c r="B549" s="46">
        <f>'изв пожарные'!C245</f>
        <v>230</v>
      </c>
    </row>
    <row r="550" spans="1:2" x14ac:dyDescent="0.25">
      <c r="A550" t="s">
        <v>720</v>
      </c>
      <c r="B550" s="46">
        <f>'изв пожарные'!C246</f>
        <v>1525</v>
      </c>
    </row>
    <row r="551" spans="1:2" x14ac:dyDescent="0.25">
      <c r="A551" t="s">
        <v>722</v>
      </c>
      <c r="B551" s="46">
        <f>'изв пожарные'!C249</f>
        <v>1205</v>
      </c>
    </row>
    <row r="552" spans="1:2" x14ac:dyDescent="0.25">
      <c r="A552" t="s">
        <v>723</v>
      </c>
      <c r="B552" s="46">
        <f>'изв пожарные'!C250</f>
        <v>3679</v>
      </c>
    </row>
    <row r="553" spans="1:2" x14ac:dyDescent="0.25">
      <c r="A553" t="s">
        <v>724</v>
      </c>
      <c r="B553" s="46">
        <f>'изв пожарные'!C251</f>
        <v>803</v>
      </c>
    </row>
    <row r="554" spans="1:2" x14ac:dyDescent="0.25">
      <c r="A554" t="s">
        <v>725</v>
      </c>
      <c r="B554" s="46">
        <f>'изв пожарные'!C252</f>
        <v>979</v>
      </c>
    </row>
    <row r="555" spans="1:2" x14ac:dyDescent="0.25">
      <c r="A555" t="s">
        <v>726</v>
      </c>
      <c r="B555" s="46">
        <f>'изв пожарные'!C253</f>
        <v>1320</v>
      </c>
    </row>
    <row r="556" spans="1:2" x14ac:dyDescent="0.25">
      <c r="A556" t="s">
        <v>778</v>
      </c>
      <c r="B556" s="46">
        <f>'речевое оповещение'!C4</f>
        <v>250</v>
      </c>
    </row>
    <row r="557" spans="1:2" x14ac:dyDescent="0.25">
      <c r="A557" t="s">
        <v>779</v>
      </c>
      <c r="B557" s="46">
        <f>'речевое оповещение'!C6</f>
        <v>325</v>
      </c>
    </row>
    <row r="558" spans="1:2" x14ac:dyDescent="0.25">
      <c r="A558" t="s">
        <v>780</v>
      </c>
      <c r="B558" s="46">
        <f>'речевое оповещение'!C7</f>
        <v>325</v>
      </c>
    </row>
    <row r="559" spans="1:2" x14ac:dyDescent="0.25">
      <c r="A559" t="s">
        <v>781</v>
      </c>
      <c r="B559" s="46">
        <f>'речевое оповещение'!C8</f>
        <v>325</v>
      </c>
    </row>
    <row r="560" spans="1:2" x14ac:dyDescent="0.25">
      <c r="A560" t="s">
        <v>782</v>
      </c>
      <c r="B560" s="46">
        <f>'речевое оповещение'!C9</f>
        <v>324.5</v>
      </c>
    </row>
    <row r="561" spans="1:2" x14ac:dyDescent="0.25">
      <c r="A561" t="s">
        <v>783</v>
      </c>
      <c r="B561" s="46">
        <f>'речевое оповещение'!C10</f>
        <v>324.5</v>
      </c>
    </row>
    <row r="562" spans="1:2" x14ac:dyDescent="0.25">
      <c r="A562" t="s">
        <v>784</v>
      </c>
      <c r="B562" s="46">
        <f>'речевое оповещение'!C11</f>
        <v>500.64300000000003</v>
      </c>
    </row>
    <row r="563" spans="1:2" x14ac:dyDescent="0.25">
      <c r="A563" t="s">
        <v>785</v>
      </c>
      <c r="B563" s="46">
        <f>'речевое оповещение'!C12</f>
        <v>500.50000000000006</v>
      </c>
    </row>
    <row r="564" spans="1:2" x14ac:dyDescent="0.25">
      <c r="A564" t="s">
        <v>786</v>
      </c>
      <c r="B564" s="46">
        <f>'речевое оповещение'!C13</f>
        <v>194.70000000000002</v>
      </c>
    </row>
    <row r="565" spans="1:2" x14ac:dyDescent="0.25">
      <c r="A565" t="s">
        <v>787</v>
      </c>
      <c r="B565" s="46">
        <f>'речевое оповещение'!C14</f>
        <v>205</v>
      </c>
    </row>
    <row r="566" spans="1:2" x14ac:dyDescent="0.25">
      <c r="A566" t="s">
        <v>788</v>
      </c>
      <c r="B566" s="46">
        <f>'речевое оповещение'!C15</f>
        <v>206.8</v>
      </c>
    </row>
    <row r="567" spans="1:2" x14ac:dyDescent="0.25">
      <c r="A567" t="s">
        <v>789</v>
      </c>
      <c r="B567" s="46">
        <f>'речевое оповещение'!C16</f>
        <v>239.8</v>
      </c>
    </row>
    <row r="568" spans="1:2" x14ac:dyDescent="0.25">
      <c r="A568" t="s">
        <v>790</v>
      </c>
      <c r="B568" s="46">
        <f>'речевое оповещение'!C18</f>
        <v>198.00000000000003</v>
      </c>
    </row>
    <row r="569" spans="1:2" x14ac:dyDescent="0.25">
      <c r="A569" t="s">
        <v>791</v>
      </c>
      <c r="B569" s="46">
        <f>'речевое оповещение'!C19</f>
        <v>202</v>
      </c>
    </row>
    <row r="570" spans="1:2" x14ac:dyDescent="0.25">
      <c r="A570" t="s">
        <v>792</v>
      </c>
      <c r="B570" s="46">
        <f>'речевое оповещение'!C25</f>
        <v>386.1</v>
      </c>
    </row>
    <row r="571" spans="1:2" x14ac:dyDescent="0.25">
      <c r="A571" t="s">
        <v>793</v>
      </c>
      <c r="B571" s="46">
        <f>'речевое оповещение'!C27</f>
        <v>220</v>
      </c>
    </row>
    <row r="572" spans="1:2" x14ac:dyDescent="0.25">
      <c r="A572" t="s">
        <v>794</v>
      </c>
      <c r="B572" s="46">
        <f>'речевое оповещение'!C28</f>
        <v>305</v>
      </c>
    </row>
    <row r="573" spans="1:2" x14ac:dyDescent="0.25">
      <c r="A573" t="s">
        <v>795</v>
      </c>
      <c r="B573" s="46">
        <f>'речевое оповещение'!C29</f>
        <v>184.8</v>
      </c>
    </row>
    <row r="574" spans="1:2" x14ac:dyDescent="0.25">
      <c r="A574" t="s">
        <v>796</v>
      </c>
      <c r="B574" s="46">
        <f>'речевое оповещение'!C30</f>
        <v>184.8</v>
      </c>
    </row>
    <row r="575" spans="1:2" x14ac:dyDescent="0.25">
      <c r="A575" t="s">
        <v>797</v>
      </c>
      <c r="B575" s="46">
        <f>'речевое оповещение'!C31</f>
        <v>1040</v>
      </c>
    </row>
    <row r="576" spans="1:2" x14ac:dyDescent="0.25">
      <c r="A576" t="s">
        <v>1154</v>
      </c>
      <c r="B576" s="46">
        <f>'речевое оповещение'!C33</f>
        <v>917</v>
      </c>
    </row>
    <row r="577" spans="1:2" x14ac:dyDescent="0.25">
      <c r="A577" t="s">
        <v>1155</v>
      </c>
      <c r="B577" s="46">
        <f>'речевое оповещение'!C34</f>
        <v>259</v>
      </c>
    </row>
    <row r="578" spans="1:2" x14ac:dyDescent="0.25">
      <c r="A578" t="s">
        <v>1156</v>
      </c>
      <c r="B578" s="46">
        <f>'речевое оповещение'!C35</f>
        <v>259</v>
      </c>
    </row>
    <row r="579" spans="1:2" x14ac:dyDescent="0.25">
      <c r="A579" t="s">
        <v>1157</v>
      </c>
      <c r="B579" s="46">
        <f>'речевое оповещение'!C36</f>
        <v>348</v>
      </c>
    </row>
    <row r="580" spans="1:2" x14ac:dyDescent="0.25">
      <c r="A580" t="s">
        <v>1158</v>
      </c>
      <c r="B580" s="46">
        <f>'речевое оповещение'!C37</f>
        <v>508</v>
      </c>
    </row>
    <row r="581" spans="1:2" x14ac:dyDescent="0.25">
      <c r="A581" t="s">
        <v>804</v>
      </c>
      <c r="B581" s="46">
        <f>'речевое оповещение'!C39</f>
        <v>591</v>
      </c>
    </row>
    <row r="582" spans="1:2" x14ac:dyDescent="0.25">
      <c r="A582" t="s">
        <v>1159</v>
      </c>
      <c r="B582" s="46">
        <f>'речевое оповещение'!C40</f>
        <v>1535</v>
      </c>
    </row>
    <row r="583" spans="1:2" x14ac:dyDescent="0.25">
      <c r="A583" t="s">
        <v>1160</v>
      </c>
      <c r="B583" s="46">
        <f>'речевое оповещение'!C41</f>
        <v>1097</v>
      </c>
    </row>
    <row r="584" spans="1:2" x14ac:dyDescent="0.25">
      <c r="A584" t="s">
        <v>1161</v>
      </c>
      <c r="B584" s="46">
        <f>'речевое оповещение'!C42</f>
        <v>506</v>
      </c>
    </row>
    <row r="585" spans="1:2" x14ac:dyDescent="0.25">
      <c r="A585" t="s">
        <v>1162</v>
      </c>
      <c r="B585" s="46">
        <f>'речевое оповещение'!C43</f>
        <v>792</v>
      </c>
    </row>
    <row r="586" spans="1:2" x14ac:dyDescent="0.25">
      <c r="A586" t="s">
        <v>1163</v>
      </c>
      <c r="B586" s="46">
        <f>'речевое оповещение'!C45</f>
        <v>1740</v>
      </c>
    </row>
    <row r="587" spans="1:2" x14ac:dyDescent="0.25">
      <c r="A587" t="s">
        <v>1164</v>
      </c>
      <c r="B587" s="46">
        <f>'речевое оповещение'!C46</f>
        <v>1156.1000000000001</v>
      </c>
    </row>
    <row r="588" spans="1:2" x14ac:dyDescent="0.25">
      <c r="A588" t="s">
        <v>815</v>
      </c>
      <c r="B588" s="46">
        <f>'речевое оповещение'!C60</f>
        <v>1353</v>
      </c>
    </row>
    <row r="589" spans="1:2" x14ac:dyDescent="0.25">
      <c r="A589" t="s">
        <v>816</v>
      </c>
      <c r="B589" s="46">
        <f>'речевое оповещение'!C61</f>
        <v>1733.6000000000001</v>
      </c>
    </row>
    <row r="590" spans="1:2" x14ac:dyDescent="0.25">
      <c r="A590" t="s">
        <v>818</v>
      </c>
      <c r="B590" s="46">
        <f>'речевое оповещение'!C63</f>
        <v>39703.4</v>
      </c>
    </row>
    <row r="591" spans="1:2" x14ac:dyDescent="0.25">
      <c r="A591" t="s">
        <v>819</v>
      </c>
      <c r="B591" s="46">
        <f>'речевое оповещение'!C64</f>
        <v>39703.4</v>
      </c>
    </row>
    <row r="592" spans="1:2" x14ac:dyDescent="0.25">
      <c r="A592" t="s">
        <v>964</v>
      </c>
      <c r="B592" s="46">
        <f>'речевое оповещение'!C65</f>
        <v>17931.100000000002</v>
      </c>
    </row>
    <row r="593" spans="1:2" x14ac:dyDescent="0.25">
      <c r="A593" t="s">
        <v>1165</v>
      </c>
      <c r="B593" s="46">
        <f>'речевое оповещение'!C66</f>
        <v>17931.100000000002</v>
      </c>
    </row>
    <row r="594" spans="1:2" x14ac:dyDescent="0.25">
      <c r="A594" t="s">
        <v>956</v>
      </c>
      <c r="B594" s="46">
        <f>'речевое оповещение'!C67</f>
        <v>6586.8</v>
      </c>
    </row>
    <row r="595" spans="1:2" x14ac:dyDescent="0.25">
      <c r="A595" t="s">
        <v>820</v>
      </c>
      <c r="B595" s="46">
        <f>'речевое оповещение'!C68</f>
        <v>3918.2000000000003</v>
      </c>
    </row>
    <row r="596" spans="1:2" x14ac:dyDescent="0.25">
      <c r="A596" t="s">
        <v>772</v>
      </c>
      <c r="B596" s="46">
        <f>'речевое оповещение'!C69</f>
        <v>3500.2000000000003</v>
      </c>
    </row>
    <row r="597" spans="1:2" x14ac:dyDescent="0.25">
      <c r="A597" t="s">
        <v>821</v>
      </c>
      <c r="B597" s="46">
        <f>'речевое оповещение'!C74</f>
        <v>730.40000000000009</v>
      </c>
    </row>
    <row r="598" spans="1:2" x14ac:dyDescent="0.25">
      <c r="A598" t="s">
        <v>822</v>
      </c>
      <c r="B598" s="46">
        <f>'речевое оповещение'!C76</f>
        <v>623.70000000000005</v>
      </c>
    </row>
    <row r="599" spans="1:2" x14ac:dyDescent="0.25">
      <c r="A599" t="s">
        <v>823</v>
      </c>
      <c r="B599" s="46">
        <f>'речевое оповещение'!C77</f>
        <v>693</v>
      </c>
    </row>
    <row r="600" spans="1:2" x14ac:dyDescent="0.25">
      <c r="A600" t="s">
        <v>824</v>
      </c>
      <c r="B600" s="46">
        <f>'речевое оповещение'!C78</f>
        <v>2019.6000000000001</v>
      </c>
    </row>
    <row r="601" spans="1:2" x14ac:dyDescent="0.25">
      <c r="A601" t="s">
        <v>825</v>
      </c>
      <c r="B601" s="46">
        <f>'речевое оповещение'!C79</f>
        <v>2511.3000000000002</v>
      </c>
    </row>
    <row r="602" spans="1:2" x14ac:dyDescent="0.25">
      <c r="A602" t="s">
        <v>826</v>
      </c>
      <c r="B602" s="46">
        <f>'речевое оповещение'!C81</f>
        <v>630.30000000000007</v>
      </c>
    </row>
    <row r="603" spans="1:2" x14ac:dyDescent="0.25">
      <c r="A603" t="s">
        <v>827</v>
      </c>
      <c r="B603" s="46">
        <f>'речевое оповещение'!C83</f>
        <v>1760.0000000000002</v>
      </c>
    </row>
    <row r="604" spans="1:2" x14ac:dyDescent="0.25">
      <c r="A604" t="s">
        <v>828</v>
      </c>
      <c r="B604" s="46">
        <f>'речевое оповещение'!C87</f>
        <v>2148.3000000000002</v>
      </c>
    </row>
    <row r="605" spans="1:2" x14ac:dyDescent="0.25">
      <c r="A605" t="s">
        <v>830</v>
      </c>
      <c r="B605" s="46">
        <f>'речевое оповещение'!C89</f>
        <v>1515.8000000000002</v>
      </c>
    </row>
    <row r="606" spans="1:2" x14ac:dyDescent="0.25">
      <c r="A606" t="s">
        <v>831</v>
      </c>
      <c r="B606" s="46">
        <f>'речевое оповещение'!C90</f>
        <v>1894.2</v>
      </c>
    </row>
    <row r="607" spans="1:2" x14ac:dyDescent="0.25">
      <c r="A607" t="s">
        <v>1166</v>
      </c>
      <c r="B607" s="46">
        <f>'речевое оповещение'!C91</f>
        <v>22921.800000000003</v>
      </c>
    </row>
    <row r="608" spans="1:2" x14ac:dyDescent="0.25">
      <c r="A608" t="s">
        <v>966</v>
      </c>
      <c r="B608" s="46">
        <f>'речевое оповещение'!C92</f>
        <v>25952.300000000003</v>
      </c>
    </row>
    <row r="609" spans="1:2" x14ac:dyDescent="0.25">
      <c r="A609" t="s">
        <v>960</v>
      </c>
      <c r="B609" s="46">
        <f>'речевое оповещение'!C93</f>
        <v>17861.800000000003</v>
      </c>
    </row>
    <row r="610" spans="1:2" x14ac:dyDescent="0.25">
      <c r="A610" t="s">
        <v>832</v>
      </c>
      <c r="B610" s="46">
        <f>'речевое оповещение'!C94</f>
        <v>8633.9000000000015</v>
      </c>
    </row>
    <row r="611" spans="1:2" x14ac:dyDescent="0.25">
      <c r="A611" t="s">
        <v>833</v>
      </c>
      <c r="B611" s="46">
        <f>'речевое оповещение'!C95</f>
        <v>3861.0000000000005</v>
      </c>
    </row>
    <row r="612" spans="1:2" x14ac:dyDescent="0.25">
      <c r="A612" t="s">
        <v>835</v>
      </c>
      <c r="B612" s="46">
        <f>'речевое оповещение'!C100</f>
        <v>723.80000000000007</v>
      </c>
    </row>
    <row r="613" spans="1:2" x14ac:dyDescent="0.25">
      <c r="A613" t="s">
        <v>836</v>
      </c>
      <c r="B613" s="46">
        <f>'речевое оповещение'!C101</f>
        <v>779.90000000000009</v>
      </c>
    </row>
    <row r="614" spans="1:2" x14ac:dyDescent="0.25">
      <c r="A614" t="s">
        <v>838</v>
      </c>
      <c r="B614" s="46">
        <f>'речевое оповещение'!C103</f>
        <v>1234.2</v>
      </c>
    </row>
    <row r="615" spans="1:2" x14ac:dyDescent="0.25">
      <c r="A615" t="s">
        <v>839</v>
      </c>
      <c r="B615" s="46">
        <f>'речевое оповещение'!C104</f>
        <v>997.7</v>
      </c>
    </row>
    <row r="616" spans="1:2" x14ac:dyDescent="0.25">
      <c r="A616" t="s">
        <v>840</v>
      </c>
      <c r="B616" s="46">
        <f>'речевое оповещение'!C105</f>
        <v>1032.9000000000001</v>
      </c>
    </row>
    <row r="617" spans="1:2" x14ac:dyDescent="0.25">
      <c r="A617" t="s">
        <v>841</v>
      </c>
      <c r="B617" s="46">
        <f>'речевое оповещение'!C106</f>
        <v>706.2</v>
      </c>
    </row>
    <row r="618" spans="1:2" x14ac:dyDescent="0.25">
      <c r="A618" t="s">
        <v>842</v>
      </c>
      <c r="B618" s="46">
        <f>'речевое оповещение'!C107</f>
        <v>1382.7</v>
      </c>
    </row>
    <row r="619" spans="1:2" x14ac:dyDescent="0.25">
      <c r="A619" t="s">
        <v>843</v>
      </c>
      <c r="B619" s="46">
        <f>'речевое оповещение'!C108</f>
        <v>1164.9000000000001</v>
      </c>
    </row>
    <row r="620" spans="1:2" x14ac:dyDescent="0.25">
      <c r="A620" t="s">
        <v>844</v>
      </c>
      <c r="B620" s="46">
        <f>'речевое оповещение'!C109</f>
        <v>1203.4000000000001</v>
      </c>
    </row>
    <row r="621" spans="1:2" x14ac:dyDescent="0.25">
      <c r="A621" t="s">
        <v>846</v>
      </c>
      <c r="B621" s="46">
        <f>'речевое оповещение'!C111</f>
        <v>708.40000000000009</v>
      </c>
    </row>
    <row r="622" spans="1:2" x14ac:dyDescent="0.25">
      <c r="A622" t="s">
        <v>847</v>
      </c>
      <c r="B622" s="46">
        <f>'речевое оповещение'!C112</f>
        <v>2630.1000000000004</v>
      </c>
    </row>
    <row r="623" spans="1:2" x14ac:dyDescent="0.25">
      <c r="A623" t="s">
        <v>848</v>
      </c>
      <c r="B623" s="46">
        <f>'речевое оповещение'!C113</f>
        <v>2490.4</v>
      </c>
    </row>
    <row r="624" spans="1:2" x14ac:dyDescent="0.25">
      <c r="A624" t="s">
        <v>849</v>
      </c>
      <c r="B624" s="46">
        <f>'речевое оповещение'!C114</f>
        <v>2413.4</v>
      </c>
    </row>
    <row r="625" spans="1:2" x14ac:dyDescent="0.25">
      <c r="A625" t="s">
        <v>1167</v>
      </c>
      <c r="B625" s="46">
        <f>'речевое оповещение'!C116</f>
        <v>612.70000000000005</v>
      </c>
    </row>
    <row r="626" spans="1:2" x14ac:dyDescent="0.25">
      <c r="A626" t="s">
        <v>1168</v>
      </c>
      <c r="B626" s="46">
        <f>'речевое оповещение'!C118</f>
        <v>618.20000000000005</v>
      </c>
    </row>
    <row r="627" spans="1:2" x14ac:dyDescent="0.25">
      <c r="A627" t="s">
        <v>1169</v>
      </c>
      <c r="B627" s="46">
        <f>'речевое оповещение'!C119</f>
        <v>1161.6000000000001</v>
      </c>
    </row>
    <row r="628" spans="1:2" x14ac:dyDescent="0.25">
      <c r="A628" t="s">
        <v>1170</v>
      </c>
      <c r="B628" s="46">
        <f>'речевое оповещение'!C120</f>
        <v>866.80000000000007</v>
      </c>
    </row>
    <row r="629" spans="1:2" x14ac:dyDescent="0.25">
      <c r="A629" t="s">
        <v>1171</v>
      </c>
      <c r="B629" s="46">
        <f>'речевое оповещение'!C121</f>
        <v>767.80000000000007</v>
      </c>
    </row>
    <row r="630" spans="1:2" x14ac:dyDescent="0.25">
      <c r="A630" t="s">
        <v>1172</v>
      </c>
      <c r="B630" s="46">
        <f>'речевое оповещение'!C122</f>
        <v>919.6</v>
      </c>
    </row>
    <row r="631" spans="1:2" x14ac:dyDescent="0.25">
      <c r="A631" t="s">
        <v>1173</v>
      </c>
      <c r="B631" s="46">
        <f>'речевое оповещение'!C123</f>
        <v>832.7</v>
      </c>
    </row>
    <row r="632" spans="1:2" x14ac:dyDescent="0.25">
      <c r="A632" t="s">
        <v>1174</v>
      </c>
      <c r="B632" s="46">
        <f>'речевое оповещение'!C124</f>
        <v>996.60000000000014</v>
      </c>
    </row>
    <row r="633" spans="1:2" x14ac:dyDescent="0.25">
      <c r="A633" t="s">
        <v>1175</v>
      </c>
      <c r="B633" s="46">
        <f>'речевое оповещение'!C125</f>
        <v>677.6</v>
      </c>
    </row>
    <row r="634" spans="1:2" x14ac:dyDescent="0.25">
      <c r="A634" t="s">
        <v>859</v>
      </c>
      <c r="B634" s="46">
        <f>'речевое оповещение'!C128</f>
        <v>1502.6000000000001</v>
      </c>
    </row>
    <row r="635" spans="1:2" x14ac:dyDescent="0.25">
      <c r="A635" t="s">
        <v>1176</v>
      </c>
      <c r="B635" s="46">
        <f>'речевое оповещение'!C129</f>
        <v>1977.8000000000002</v>
      </c>
    </row>
    <row r="636" spans="1:2" x14ac:dyDescent="0.25">
      <c r="A636" t="s">
        <v>1177</v>
      </c>
      <c r="B636" s="46">
        <f>'речевое оповещение'!C130</f>
        <v>2840.2000000000003</v>
      </c>
    </row>
    <row r="637" spans="1:2" x14ac:dyDescent="0.25">
      <c r="A637" t="s">
        <v>1178</v>
      </c>
      <c r="B637" s="46">
        <f>'речевое оповещение'!C131</f>
        <v>898.7</v>
      </c>
    </row>
    <row r="638" spans="1:2" x14ac:dyDescent="0.25">
      <c r="A638" t="s">
        <v>1179</v>
      </c>
      <c r="B638" s="46">
        <f>'речевое оповещение'!C132</f>
        <v>1666.5000000000002</v>
      </c>
    </row>
    <row r="639" spans="1:2" x14ac:dyDescent="0.25">
      <c r="A639" t="s">
        <v>1180</v>
      </c>
      <c r="B639" s="46">
        <f>'речевое оповещение'!C133</f>
        <v>1098.9000000000001</v>
      </c>
    </row>
    <row r="640" spans="1:2" x14ac:dyDescent="0.25">
      <c r="A640" t="s">
        <v>1181</v>
      </c>
      <c r="B640" s="46">
        <f>'речевое оповещение'!C134</f>
        <v>1666.5000000000002</v>
      </c>
    </row>
    <row r="641" spans="1:2" x14ac:dyDescent="0.25">
      <c r="A641" t="s">
        <v>1182</v>
      </c>
      <c r="B641" s="46">
        <f>'речевое оповещение'!C135</f>
        <v>2565.2000000000003</v>
      </c>
    </row>
    <row r="642" spans="1:2" x14ac:dyDescent="0.25">
      <c r="A642" t="s">
        <v>867</v>
      </c>
      <c r="B642" s="46">
        <f>'речевое оповещение'!C138</f>
        <v>1257.3000000000002</v>
      </c>
    </row>
    <row r="643" spans="1:2" x14ac:dyDescent="0.25">
      <c r="A643" t="s">
        <v>868</v>
      </c>
      <c r="B643" s="46">
        <f>'речевое оповещение'!C139</f>
        <v>0</v>
      </c>
    </row>
    <row r="644" spans="1:2" x14ac:dyDescent="0.25">
      <c r="A644" t="s">
        <v>869</v>
      </c>
      <c r="B644" s="46">
        <f>'речевое оповещение'!C140</f>
        <v>0</v>
      </c>
    </row>
    <row r="645" spans="1:2" x14ac:dyDescent="0.25">
      <c r="A645" t="s">
        <v>870</v>
      </c>
      <c r="B645" s="46">
        <f>'речевое оповещение'!C141</f>
        <v>0</v>
      </c>
    </row>
    <row r="646" spans="1:2" x14ac:dyDescent="0.25">
      <c r="A646" t="s">
        <v>871</v>
      </c>
      <c r="B646" s="46">
        <f>'речевое оповещение'!C142</f>
        <v>0</v>
      </c>
    </row>
    <row r="647" spans="1:2" x14ac:dyDescent="0.25">
      <c r="A647" t="s">
        <v>872</v>
      </c>
      <c r="B647" s="46">
        <f>'речевое оповещение'!C144</f>
        <v>0</v>
      </c>
    </row>
    <row r="648" spans="1:2" x14ac:dyDescent="0.25">
      <c r="A648" t="s">
        <v>873</v>
      </c>
      <c r="B648" s="46">
        <f>'речевое оповещение'!C145</f>
        <v>523.6</v>
      </c>
    </row>
    <row r="649" spans="1:2" x14ac:dyDescent="0.25">
      <c r="A649" t="s">
        <v>874</v>
      </c>
      <c r="B649" s="46">
        <f>'речевое оповещение'!C146</f>
        <v>523.6</v>
      </c>
    </row>
    <row r="650" spans="1:2" x14ac:dyDescent="0.25">
      <c r="A650" t="s">
        <v>875</v>
      </c>
      <c r="B650" s="46">
        <f>'речевое оповещение'!C147</f>
        <v>523.6</v>
      </c>
    </row>
    <row r="651" spans="1:2" x14ac:dyDescent="0.25">
      <c r="A651" t="s">
        <v>876</v>
      </c>
      <c r="B651" s="46">
        <f>'речевое оповещение'!C150</f>
        <v>12045.000000000002</v>
      </c>
    </row>
    <row r="652" spans="1:2" x14ac:dyDescent="0.25">
      <c r="A652" t="s">
        <v>1183</v>
      </c>
      <c r="B652" s="46">
        <f>'речевое оповещение'!C151</f>
        <v>12045.000000000002</v>
      </c>
    </row>
    <row r="653" spans="1:2" x14ac:dyDescent="0.25">
      <c r="A653" t="s">
        <v>1184</v>
      </c>
      <c r="B653" s="46">
        <f>'речевое оповещение'!C152</f>
        <v>9075</v>
      </c>
    </row>
    <row r="654" spans="1:2" x14ac:dyDescent="0.25">
      <c r="A654" t="s">
        <v>1185</v>
      </c>
      <c r="B654" s="46">
        <f>'речевое оповещение'!C153</f>
        <v>9075</v>
      </c>
    </row>
    <row r="655" spans="1:2" x14ac:dyDescent="0.25">
      <c r="A655" t="s">
        <v>1186</v>
      </c>
      <c r="B655" s="46">
        <f>'речевое оповещение'!C154</f>
        <v>14014.000000000002</v>
      </c>
    </row>
    <row r="656" spans="1:2" x14ac:dyDescent="0.25">
      <c r="A656" t="s">
        <v>1187</v>
      </c>
      <c r="B656" s="46">
        <f>'речевое оповещение'!C155</f>
        <v>14014.000000000002</v>
      </c>
    </row>
    <row r="657" spans="1:2" x14ac:dyDescent="0.25">
      <c r="A657" t="s">
        <v>1188</v>
      </c>
      <c r="B657" s="46">
        <f>'речевое оповещение'!C156</f>
        <v>13981.000000000002</v>
      </c>
    </row>
    <row r="658" spans="1:2" x14ac:dyDescent="0.25">
      <c r="A658" t="s">
        <v>1189</v>
      </c>
      <c r="B658" s="46">
        <f>'речевое оповещение'!C157</f>
        <v>9867</v>
      </c>
    </row>
    <row r="659" spans="1:2" x14ac:dyDescent="0.25">
      <c r="A659" t="s">
        <v>1190</v>
      </c>
      <c r="B659" s="46">
        <f>'речевое оповещение'!C158</f>
        <v>3883.0000000000005</v>
      </c>
    </row>
    <row r="660" spans="1:2" x14ac:dyDescent="0.25">
      <c r="A660" t="s">
        <v>1191</v>
      </c>
      <c r="B660" s="46">
        <f>'речевое оповещение'!C159</f>
        <v>4697</v>
      </c>
    </row>
    <row r="661" spans="1:2" x14ac:dyDescent="0.25">
      <c r="A661" t="s">
        <v>881</v>
      </c>
      <c r="B661" s="46">
        <f>'речевое оповещение'!C162</f>
        <v>968.00000000000011</v>
      </c>
    </row>
    <row r="662" spans="1:2" x14ac:dyDescent="0.25">
      <c r="A662" t="s">
        <v>882</v>
      </c>
      <c r="B662" s="46">
        <f>'речевое оповещение'!C163</f>
        <v>1144</v>
      </c>
    </row>
    <row r="663" spans="1:2" x14ac:dyDescent="0.25">
      <c r="A663" t="s">
        <v>883</v>
      </c>
      <c r="B663" s="46">
        <f>'речевое оповещение'!C164</f>
        <v>823.90000000000009</v>
      </c>
    </row>
    <row r="664" spans="1:2" x14ac:dyDescent="0.25">
      <c r="A664" t="s">
        <v>884</v>
      </c>
      <c r="B664" s="46">
        <f>'речевое оповещение'!C165</f>
        <v>1144</v>
      </c>
    </row>
    <row r="665" spans="1:2" x14ac:dyDescent="0.25">
      <c r="A665" t="s">
        <v>885</v>
      </c>
      <c r="B665" s="46">
        <f>'речевое оповещение'!C167</f>
        <v>847.00000000000011</v>
      </c>
    </row>
    <row r="666" spans="1:2" x14ac:dyDescent="0.25">
      <c r="A666" t="s">
        <v>886</v>
      </c>
      <c r="B666" s="46">
        <f>'речевое оповещение'!C169</f>
        <v>6395</v>
      </c>
    </row>
    <row r="667" spans="1:2" x14ac:dyDescent="0.25">
      <c r="A667" t="s">
        <v>888</v>
      </c>
      <c r="B667" s="46">
        <f>'речевое оповещение'!C171</f>
        <v>6871</v>
      </c>
    </row>
    <row r="668" spans="1:2" x14ac:dyDescent="0.25">
      <c r="A668" t="s">
        <v>889</v>
      </c>
      <c r="B668" s="46">
        <f>'речевое оповещение'!C172</f>
        <v>1735</v>
      </c>
    </row>
    <row r="669" spans="1:2" x14ac:dyDescent="0.25">
      <c r="A669" t="s">
        <v>890</v>
      </c>
      <c r="B669" s="46">
        <f>'речевое оповещение'!C173</f>
        <v>25348</v>
      </c>
    </row>
    <row r="670" spans="1:2" x14ac:dyDescent="0.25">
      <c r="A670" t="s">
        <v>891</v>
      </c>
      <c r="B670" s="46">
        <f>'световое оповещение'!C2</f>
        <v>313.5</v>
      </c>
    </row>
    <row r="671" spans="1:2" x14ac:dyDescent="0.25">
      <c r="A671" t="s">
        <v>892</v>
      </c>
      <c r="B671" s="46">
        <f>'световое оповещение'!C3</f>
        <v>147.4</v>
      </c>
    </row>
    <row r="672" spans="1:2" x14ac:dyDescent="0.25">
      <c r="A672" t="s">
        <v>893</v>
      </c>
      <c r="B672" s="46">
        <f>'световое оповещение'!C4</f>
        <v>228.8</v>
      </c>
    </row>
    <row r="673" spans="1:2" x14ac:dyDescent="0.25">
      <c r="A673" t="s">
        <v>1192</v>
      </c>
      <c r="B673" s="46">
        <f>'световое оповещение'!C5</f>
        <v>171.60000000000002</v>
      </c>
    </row>
    <row r="674" spans="1:2" x14ac:dyDescent="0.25">
      <c r="A674" t="s">
        <v>894</v>
      </c>
      <c r="B674" s="46">
        <f>'световое оповещение'!C7</f>
        <v>106</v>
      </c>
    </row>
    <row r="675" spans="1:2" x14ac:dyDescent="0.25">
      <c r="A675" t="s">
        <v>895</v>
      </c>
      <c r="B675" s="46">
        <f>'световое оповещение'!C9</f>
        <v>123</v>
      </c>
    </row>
    <row r="676" spans="1:2" x14ac:dyDescent="0.25">
      <c r="A676" t="s">
        <v>1193</v>
      </c>
      <c r="B676" s="46">
        <f>'световое оповещение'!C12</f>
        <v>308</v>
      </c>
    </row>
    <row r="677" spans="1:2" x14ac:dyDescent="0.25">
      <c r="A677" t="s">
        <v>1194</v>
      </c>
      <c r="B677" s="46">
        <f>'световое оповещение'!C13</f>
        <v>297</v>
      </c>
    </row>
    <row r="678" spans="1:2" x14ac:dyDescent="0.25">
      <c r="A678" t="s">
        <v>1195</v>
      </c>
      <c r="B678" s="46">
        <f>'световое оповещение'!C14</f>
        <v>317.90000000000003</v>
      </c>
    </row>
    <row r="679" spans="1:2" x14ac:dyDescent="0.25">
      <c r="A679" t="s">
        <v>896</v>
      </c>
      <c r="B679" s="46">
        <f>'световое оповещение'!C15</f>
        <v>261</v>
      </c>
    </row>
    <row r="680" spans="1:2" x14ac:dyDescent="0.25">
      <c r="A680" t="s">
        <v>897</v>
      </c>
      <c r="B680" s="46">
        <f>'световое оповещение'!C16</f>
        <v>261</v>
      </c>
    </row>
    <row r="681" spans="1:2" x14ac:dyDescent="0.25">
      <c r="A681" t="s">
        <v>898</v>
      </c>
      <c r="B681" s="46">
        <f>'световое оповещение'!C17</f>
        <v>261</v>
      </c>
    </row>
    <row r="682" spans="1:2" x14ac:dyDescent="0.25">
      <c r="A682" t="s">
        <v>899</v>
      </c>
      <c r="B682" s="46">
        <f>'световое оповещение'!C18</f>
        <v>256</v>
      </c>
    </row>
    <row r="683" spans="1:2" x14ac:dyDescent="0.25">
      <c r="A683" t="s">
        <v>900</v>
      </c>
      <c r="B683" s="46">
        <f>'световое оповещение'!C19</f>
        <v>256</v>
      </c>
    </row>
    <row r="684" spans="1:2" x14ac:dyDescent="0.25">
      <c r="A684" t="s">
        <v>901</v>
      </c>
      <c r="B684" s="46">
        <f>'световое оповещение'!C20</f>
        <v>2954.6000000000004</v>
      </c>
    </row>
    <row r="685" spans="1:2" x14ac:dyDescent="0.25">
      <c r="A685" t="s">
        <v>1196</v>
      </c>
      <c r="B685" s="46">
        <f>'световое оповещение'!C21</f>
        <v>337.70000000000005</v>
      </c>
    </row>
    <row r="686" spans="1:2" x14ac:dyDescent="0.25">
      <c r="A686" t="s">
        <v>902</v>
      </c>
      <c r="B686" s="46">
        <f>'световое оповещение'!C22</f>
        <v>337.70000000000005</v>
      </c>
    </row>
    <row r="687" spans="1:2" x14ac:dyDescent="0.25">
      <c r="A687" t="s">
        <v>731</v>
      </c>
      <c r="B687" s="46">
        <f>'световое оповещение'!C24</f>
        <v>587.40000000000009</v>
      </c>
    </row>
    <row r="688" spans="1:2" x14ac:dyDescent="0.25">
      <c r="A688" t="s">
        <v>732</v>
      </c>
      <c r="B688" s="46">
        <f>'световое оповещение'!C25</f>
        <v>886.6</v>
      </c>
    </row>
    <row r="689" spans="1:2" x14ac:dyDescent="0.25">
      <c r="A689" t="s">
        <v>733</v>
      </c>
      <c r="B689" s="46">
        <f>'световое оповещение'!C26</f>
        <v>810.7</v>
      </c>
    </row>
    <row r="690" spans="1:2" x14ac:dyDescent="0.25">
      <c r="A690" t="s">
        <v>734</v>
      </c>
      <c r="B690" s="46">
        <f>'световое оповещение'!C27</f>
        <v>748.00000000000011</v>
      </c>
    </row>
    <row r="691" spans="1:2" x14ac:dyDescent="0.25">
      <c r="A691" t="s">
        <v>735</v>
      </c>
      <c r="B691" s="46">
        <f>'световое оповещение'!C28</f>
        <v>748.00000000000011</v>
      </c>
    </row>
    <row r="692" spans="1:2" x14ac:dyDescent="0.25">
      <c r="A692" t="s">
        <v>736</v>
      </c>
      <c r="B692" s="46">
        <f>'световое оповещение'!C29</f>
        <v>748.00000000000011</v>
      </c>
    </row>
    <row r="693" spans="1:2" x14ac:dyDescent="0.25">
      <c r="A693" t="s">
        <v>737</v>
      </c>
      <c r="B693" s="46">
        <f>'световое оповещение'!C30</f>
        <v>748.00000000000011</v>
      </c>
    </row>
    <row r="694" spans="1:2" x14ac:dyDescent="0.25">
      <c r="A694" t="s">
        <v>738</v>
      </c>
      <c r="B694" s="46">
        <f>'световое оповещение'!C31</f>
        <v>907.50000000000011</v>
      </c>
    </row>
    <row r="695" spans="1:2" x14ac:dyDescent="0.25">
      <c r="A695" t="s">
        <v>739</v>
      </c>
      <c r="B695" s="46">
        <f>'световое оповещение'!C32</f>
        <v>869.00000000000011</v>
      </c>
    </row>
    <row r="696" spans="1:2" x14ac:dyDescent="0.25">
      <c r="A696" t="s">
        <v>740</v>
      </c>
      <c r="B696" s="46">
        <f>'световое оповещение'!C33</f>
        <v>869.00000000000011</v>
      </c>
    </row>
    <row r="697" spans="1:2" x14ac:dyDescent="0.25">
      <c r="A697" t="s">
        <v>741</v>
      </c>
      <c r="B697" s="46">
        <f>'световое оповещение'!C34</f>
        <v>577.5</v>
      </c>
    </row>
    <row r="698" spans="1:2" x14ac:dyDescent="0.25">
      <c r="A698" t="s">
        <v>742</v>
      </c>
      <c r="B698" s="46">
        <f>'световое оповещение'!C35</f>
        <v>709.50000000000011</v>
      </c>
    </row>
    <row r="699" spans="1:2" x14ac:dyDescent="0.25">
      <c r="A699" t="s">
        <v>743</v>
      </c>
      <c r="B699" s="46">
        <f>'световое оповещение'!C36</f>
        <v>577.5</v>
      </c>
    </row>
    <row r="700" spans="1:2" x14ac:dyDescent="0.25">
      <c r="A700" t="s">
        <v>744</v>
      </c>
      <c r="B700" s="46">
        <f>'световое оповещение'!C37</f>
        <v>709.50000000000011</v>
      </c>
    </row>
    <row r="701" spans="1:2" x14ac:dyDescent="0.25">
      <c r="A701" t="s">
        <v>745</v>
      </c>
      <c r="B701" s="46">
        <f>'световое оповещение'!C38</f>
        <v>0</v>
      </c>
    </row>
    <row r="702" spans="1:2" x14ac:dyDescent="0.25">
      <c r="A702" t="s">
        <v>746</v>
      </c>
      <c r="B702" s="46">
        <f>'световое оповещение'!C39</f>
        <v>0</v>
      </c>
    </row>
    <row r="703" spans="1:2" x14ac:dyDescent="0.25">
      <c r="A703" t="s">
        <v>747</v>
      </c>
      <c r="B703" s="46">
        <f>'световое оповещение'!C40</f>
        <v>984.50000000000011</v>
      </c>
    </row>
    <row r="704" spans="1:2" x14ac:dyDescent="0.25">
      <c r="A704" t="s">
        <v>748</v>
      </c>
      <c r="B704" s="46">
        <f>'световое оповещение'!C41</f>
        <v>984.50000000000011</v>
      </c>
    </row>
    <row r="705" spans="1:2" x14ac:dyDescent="0.25">
      <c r="A705" t="s">
        <v>749</v>
      </c>
      <c r="B705" s="46">
        <f>'световое оповещение'!C42</f>
        <v>984.50000000000011</v>
      </c>
    </row>
    <row r="706" spans="1:2" x14ac:dyDescent="0.25">
      <c r="A706" t="s">
        <v>750</v>
      </c>
      <c r="B706" s="46">
        <f>'световое оповещение'!C43</f>
        <v>984.50000000000011</v>
      </c>
    </row>
    <row r="707" spans="1:2" x14ac:dyDescent="0.25">
      <c r="A707" t="s">
        <v>751</v>
      </c>
      <c r="B707" s="46">
        <f>'световое оповещение'!C44</f>
        <v>902.00000000000011</v>
      </c>
    </row>
    <row r="708" spans="1:2" x14ac:dyDescent="0.25">
      <c r="A708" t="s">
        <v>752</v>
      </c>
      <c r="B708" s="46">
        <f>'световое оповещение'!C45</f>
        <v>1006.5000000000001</v>
      </c>
    </row>
    <row r="709" spans="1:2" x14ac:dyDescent="0.25">
      <c r="A709" t="s">
        <v>753</v>
      </c>
      <c r="B709" s="46">
        <f>'световое оповещение'!C46</f>
        <v>1006.5000000000001</v>
      </c>
    </row>
    <row r="710" spans="1:2" x14ac:dyDescent="0.25">
      <c r="A710" t="s">
        <v>754</v>
      </c>
      <c r="B710" s="46">
        <f>'световое оповещение'!C47</f>
        <v>1155</v>
      </c>
    </row>
    <row r="711" spans="1:2" x14ac:dyDescent="0.25">
      <c r="A711" t="s">
        <v>755</v>
      </c>
      <c r="B711" s="46">
        <f>'световое оповещение'!C48</f>
        <v>1155</v>
      </c>
    </row>
    <row r="712" spans="1:2" x14ac:dyDescent="0.25">
      <c r="A712" t="s">
        <v>756</v>
      </c>
      <c r="B712" s="46">
        <f>'световое оповещение'!C49</f>
        <v>1155</v>
      </c>
    </row>
    <row r="713" spans="1:2" x14ac:dyDescent="0.25">
      <c r="A713" t="s">
        <v>757</v>
      </c>
      <c r="B713" s="46">
        <f>'световое оповещение'!C50</f>
        <v>1155</v>
      </c>
    </row>
    <row r="714" spans="1:2" x14ac:dyDescent="0.25">
      <c r="A714" t="s">
        <v>758</v>
      </c>
      <c r="B714" s="46">
        <f>'световое оповещение'!C51</f>
        <v>1155</v>
      </c>
    </row>
    <row r="715" spans="1:2" x14ac:dyDescent="0.25">
      <c r="A715" t="s">
        <v>759</v>
      </c>
      <c r="B715" s="46">
        <f>'световое оповещение'!C52</f>
        <v>6533</v>
      </c>
    </row>
    <row r="716" spans="1:2" x14ac:dyDescent="0.25">
      <c r="A716" t="s">
        <v>907</v>
      </c>
      <c r="B716" s="46">
        <f>'комбинированные оповещатели'!C2</f>
        <v>233.20000000000002</v>
      </c>
    </row>
    <row r="717" spans="1:2" x14ac:dyDescent="0.25">
      <c r="A717" t="s">
        <v>908</v>
      </c>
      <c r="B717" s="46">
        <f>'комбинированные оповещатели'!C5</f>
        <v>298.10000000000002</v>
      </c>
    </row>
    <row r="718" spans="1:2" x14ac:dyDescent="0.25">
      <c r="A718" t="s">
        <v>909</v>
      </c>
      <c r="B718" s="46">
        <f>'комбинированные оповещатели'!C6</f>
        <v>866.80000000000007</v>
      </c>
    </row>
    <row r="719" spans="1:2" x14ac:dyDescent="0.25">
      <c r="A719" t="s">
        <v>910</v>
      </c>
      <c r="B719" s="46">
        <f>'комбинированные оповещатели'!C7</f>
        <v>1670.9</v>
      </c>
    </row>
    <row r="720" spans="1:2" x14ac:dyDescent="0.25">
      <c r="A720" t="s">
        <v>911</v>
      </c>
      <c r="B720" s="46">
        <f>'комбинированные оповещатели'!C9</f>
        <v>434.50000000000006</v>
      </c>
    </row>
    <row r="721" spans="1:2" x14ac:dyDescent="0.25">
      <c r="A721" t="s">
        <v>912</v>
      </c>
      <c r="B721" s="46">
        <f>'комбинированные оповещатели'!C12</f>
        <v>339.90000000000003</v>
      </c>
    </row>
    <row r="722" spans="1:2" x14ac:dyDescent="0.25">
      <c r="A722" t="s">
        <v>913</v>
      </c>
      <c r="B722" s="46">
        <f>'комбинированные оповещатели'!C13</f>
        <v>328.90000000000003</v>
      </c>
    </row>
    <row r="723" spans="1:2" x14ac:dyDescent="0.25">
      <c r="A723" t="s">
        <v>914</v>
      </c>
      <c r="B723" s="46">
        <f>'комбинированные оповещатели'!C14</f>
        <v>444.40000000000003</v>
      </c>
    </row>
    <row r="724" spans="1:2" x14ac:dyDescent="0.25">
      <c r="A724" t="s">
        <v>915</v>
      </c>
      <c r="B724" s="46">
        <f>'комбинированные оповещатели'!C15</f>
        <v>328.90000000000003</v>
      </c>
    </row>
    <row r="725" spans="1:2" x14ac:dyDescent="0.25">
      <c r="A725" t="s">
        <v>916</v>
      </c>
      <c r="B725" s="46">
        <f>'комбинированные оповещатели'!C16</f>
        <v>374.00000000000006</v>
      </c>
    </row>
    <row r="726" spans="1:2" x14ac:dyDescent="0.25">
      <c r="A726" t="s">
        <v>917</v>
      </c>
      <c r="B726" s="46">
        <f>'комбинированные оповещатели'!C17</f>
        <v>564.30000000000007</v>
      </c>
    </row>
    <row r="727" spans="1:2" x14ac:dyDescent="0.25">
      <c r="A727" t="s">
        <v>918</v>
      </c>
      <c r="B727" s="46">
        <f>'комбинированные оповещатели'!C18</f>
        <v>374.00000000000006</v>
      </c>
    </row>
    <row r="728" spans="1:2" x14ac:dyDescent="0.25">
      <c r="A728" t="s">
        <v>919</v>
      </c>
      <c r="B728" s="46">
        <f>'комбинированные оповещатели'!C19</f>
        <v>290.40000000000003</v>
      </c>
    </row>
    <row r="729" spans="1:2" x14ac:dyDescent="0.25">
      <c r="A729" t="s">
        <v>920</v>
      </c>
      <c r="B729" s="46">
        <f>'комбинированные оповещатели'!C20</f>
        <v>330</v>
      </c>
    </row>
    <row r="730" spans="1:2" x14ac:dyDescent="0.25">
      <c r="A730" t="s">
        <v>921</v>
      </c>
      <c r="B730" s="46">
        <f>'комбинированные оповещатели'!C21</f>
        <v>369.6</v>
      </c>
    </row>
    <row r="731" spans="1:2" x14ac:dyDescent="0.25">
      <c r="A731" t="s">
        <v>1197</v>
      </c>
      <c r="B731" s="46">
        <f>'комбинированные оповещатели'!C22</f>
        <v>372.90000000000003</v>
      </c>
    </row>
    <row r="732" spans="1:2" x14ac:dyDescent="0.25">
      <c r="A732" t="s">
        <v>922</v>
      </c>
      <c r="B732" s="46">
        <f>'комбинированные оповещатели'!C23</f>
        <v>316.8</v>
      </c>
    </row>
    <row r="733" spans="1:2" x14ac:dyDescent="0.25">
      <c r="A733" t="s">
        <v>1198</v>
      </c>
      <c r="B733" s="46">
        <f>'комбинированные оповещатели'!C24</f>
        <v>325.60000000000002</v>
      </c>
    </row>
    <row r="734" spans="1:2" x14ac:dyDescent="0.25">
      <c r="A734" t="s">
        <v>924</v>
      </c>
      <c r="B734" s="46">
        <f>'комбинированные оповещатели'!C25</f>
        <v>358.6</v>
      </c>
    </row>
    <row r="735" spans="1:2" x14ac:dyDescent="0.25">
      <c r="A735" t="s">
        <v>926</v>
      </c>
      <c r="B735" s="46">
        <f>'комбинированные оповещатели'!C26</f>
        <v>325.60000000000002</v>
      </c>
    </row>
    <row r="736" spans="1:2" x14ac:dyDescent="0.25">
      <c r="A736" t="s">
        <v>927</v>
      </c>
      <c r="B736" s="46">
        <f>'комбинированные оповещатели'!C27</f>
        <v>316.8</v>
      </c>
    </row>
    <row r="737" spans="1:2" x14ac:dyDescent="0.25">
      <c r="A737" t="s">
        <v>928</v>
      </c>
      <c r="B737" s="46">
        <f>'комбинированные оповещатели'!C28</f>
        <v>1485.0000000000002</v>
      </c>
    </row>
    <row r="738" spans="1:2" x14ac:dyDescent="0.25">
      <c r="A738" t="s">
        <v>929</v>
      </c>
      <c r="B738" s="46">
        <f>'комбинированные оповещатели'!C29</f>
        <v>1534.5000000000002</v>
      </c>
    </row>
    <row r="739" spans="1:2" x14ac:dyDescent="0.25">
      <c r="A739" t="s">
        <v>930</v>
      </c>
      <c r="B739" s="46">
        <f>'комбинированные оповещатели'!C30</f>
        <v>1609.3000000000002</v>
      </c>
    </row>
    <row r="740" spans="1:2" x14ac:dyDescent="0.25">
      <c r="A740" t="s">
        <v>931</v>
      </c>
      <c r="B740" s="46">
        <f>'комбинированные оповещатели'!C31</f>
        <v>408.1</v>
      </c>
    </row>
    <row r="741" spans="1:2" x14ac:dyDescent="0.25">
      <c r="A741" t="s">
        <v>932</v>
      </c>
      <c r="B741" s="46">
        <f>'комбинированные оповещатели'!C34</f>
        <v>530.20000000000005</v>
      </c>
    </row>
    <row r="742" spans="1:2" x14ac:dyDescent="0.25">
      <c r="A742" t="s">
        <v>933</v>
      </c>
      <c r="B742" s="46">
        <f>'комбинированные оповещатели'!C35</f>
        <v>0</v>
      </c>
    </row>
    <row r="743" spans="1:2" x14ac:dyDescent="0.25">
      <c r="A743" t="s">
        <v>934</v>
      </c>
      <c r="B743" s="46">
        <f>'комбинированные оповещатели'!C36</f>
        <v>555.5</v>
      </c>
    </row>
    <row r="744" spans="1:2" x14ac:dyDescent="0.25">
      <c r="A744" t="s">
        <v>935</v>
      </c>
      <c r="B744" s="46">
        <f>'комбинированные оповещатели'!C37</f>
        <v>458.70000000000005</v>
      </c>
    </row>
    <row r="745" spans="1:2" x14ac:dyDescent="0.25">
      <c r="A745" t="s">
        <v>936</v>
      </c>
      <c r="B745" s="46">
        <f>'комбинированные оповещатели'!C38</f>
        <v>530.20000000000005</v>
      </c>
    </row>
    <row r="746" spans="1:2" x14ac:dyDescent="0.25">
      <c r="A746" t="s">
        <v>937</v>
      </c>
      <c r="B746" s="46">
        <f>'комбинированные оповещатели'!C39</f>
        <v>454.3</v>
      </c>
    </row>
    <row r="747" spans="1:2" x14ac:dyDescent="0.25">
      <c r="A747" t="s">
        <v>938</v>
      </c>
      <c r="B747" s="46">
        <f>'комбинированные оповещатели'!C40</f>
        <v>530.20000000000005</v>
      </c>
    </row>
    <row r="748" spans="1:2" x14ac:dyDescent="0.25">
      <c r="A748" t="s">
        <v>939</v>
      </c>
      <c r="B748" s="46">
        <f>'комбинированные оповещатели'!C41</f>
        <v>454.3</v>
      </c>
    </row>
    <row r="749" spans="1:2" x14ac:dyDescent="0.25">
      <c r="A749" t="s">
        <v>940</v>
      </c>
      <c r="B749" s="46">
        <f>'комбинированные оповещатели'!C42</f>
        <v>515.90000000000009</v>
      </c>
    </row>
    <row r="750" spans="1:2" x14ac:dyDescent="0.25">
      <c r="A750" t="s">
        <v>941</v>
      </c>
      <c r="B750" s="46">
        <f>'комбинированные оповещатели'!C43</f>
        <v>584.1</v>
      </c>
    </row>
    <row r="751" spans="1:2" x14ac:dyDescent="0.25">
      <c r="A751" t="s">
        <v>942</v>
      </c>
      <c r="B751" s="46">
        <f>'комбинированные оповещатели'!C44</f>
        <v>515.90000000000009</v>
      </c>
    </row>
    <row r="752" spans="1:2" x14ac:dyDescent="0.25">
      <c r="A752" t="s">
        <v>943</v>
      </c>
      <c r="B752" s="46">
        <f>'комбинированные оповещатели'!C45</f>
        <v>1375.2200000000003</v>
      </c>
    </row>
    <row r="753" spans="1:2" x14ac:dyDescent="0.25">
      <c r="A753" t="s">
        <v>944</v>
      </c>
      <c r="B753" s="46">
        <f>'комбинированные оповещатели'!C46</f>
        <v>530.20000000000005</v>
      </c>
    </row>
    <row r="754" spans="1:2" x14ac:dyDescent="0.25">
      <c r="A754" t="s">
        <v>945</v>
      </c>
      <c r="B754" s="46">
        <f>'комбинированные оповещатели'!C47</f>
        <v>586.30000000000007</v>
      </c>
    </row>
    <row r="755" spans="1:2" x14ac:dyDescent="0.25">
      <c r="A755" t="s">
        <v>946</v>
      </c>
      <c r="B755" s="46">
        <f>'комбинированные оповещатели'!C48</f>
        <v>520.30000000000007</v>
      </c>
    </row>
    <row r="756" spans="1:2" x14ac:dyDescent="0.25">
      <c r="A756" t="s">
        <v>947</v>
      </c>
      <c r="B756" s="46">
        <f>'комбинированные оповещатели'!C49</f>
        <v>579.70000000000005</v>
      </c>
    </row>
    <row r="757" spans="1:2" x14ac:dyDescent="0.25">
      <c r="A757" t="s">
        <v>948</v>
      </c>
      <c r="B757" s="46">
        <f>'комбинированные оповещатели'!C50</f>
        <v>569.80000000000007</v>
      </c>
    </row>
    <row r="758" spans="1:2" x14ac:dyDescent="0.25">
      <c r="A758" t="s">
        <v>949</v>
      </c>
      <c r="B758" s="46">
        <f>'комбинированные оповещатели'!C51</f>
        <v>655.6</v>
      </c>
    </row>
    <row r="759" spans="1:2" x14ac:dyDescent="0.25">
      <c r="A759" t="s">
        <v>1044</v>
      </c>
      <c r="B759" s="46">
        <f>Орион!C4</f>
        <v>3137.8050000000003</v>
      </c>
    </row>
    <row r="760" spans="1:2" x14ac:dyDescent="0.25">
      <c r="A760" t="s">
        <v>1046</v>
      </c>
      <c r="B760" s="46">
        <f>Орион!C7</f>
        <v>3761.4720000000002</v>
      </c>
    </row>
    <row r="761" spans="1:2" x14ac:dyDescent="0.25">
      <c r="A761" t="s">
        <v>1047</v>
      </c>
      <c r="B761" s="46">
        <f>Орион!C8</f>
        <v>3586.0660000000003</v>
      </c>
    </row>
    <row r="762" spans="1:2" x14ac:dyDescent="0.25">
      <c r="A762" t="s">
        <v>1199</v>
      </c>
      <c r="B762" s="46">
        <f>Орион!C10</f>
        <v>964.73300000000006</v>
      </c>
    </row>
    <row r="763" spans="1:2" x14ac:dyDescent="0.25">
      <c r="A763" t="s">
        <v>1050</v>
      </c>
      <c r="B763" s="46">
        <f>Орион!C13</f>
        <v>1715.0760000000002</v>
      </c>
    </row>
    <row r="764" spans="1:2" x14ac:dyDescent="0.25">
      <c r="A764" t="s">
        <v>1200</v>
      </c>
      <c r="B764" s="46">
        <f>Орион!C14</f>
        <v>900.41600000000005</v>
      </c>
    </row>
    <row r="765" spans="1:2" x14ac:dyDescent="0.25">
      <c r="A765" t="s">
        <v>1201</v>
      </c>
      <c r="B765" s="46">
        <f>Орион!C15</f>
        <v>449.19600000000003</v>
      </c>
    </row>
    <row r="766" spans="1:2" x14ac:dyDescent="0.25">
      <c r="A766" t="s">
        <v>1054</v>
      </c>
      <c r="B766" s="46">
        <f>Орион!C18</f>
        <v>5073.8710000000001</v>
      </c>
    </row>
    <row r="767" spans="1:2" x14ac:dyDescent="0.25">
      <c r="A767" t="s">
        <v>1056</v>
      </c>
      <c r="B767" s="46">
        <f>Орион!C22</f>
        <v>6884.5700000000006</v>
      </c>
    </row>
    <row r="768" spans="1:2" x14ac:dyDescent="0.25">
      <c r="A768" t="s">
        <v>1057</v>
      </c>
      <c r="B768" s="46">
        <f>Орион!C23</f>
        <v>4823.6430000000009</v>
      </c>
    </row>
    <row r="769" spans="1:2" x14ac:dyDescent="0.25">
      <c r="A769" t="s">
        <v>1058</v>
      </c>
      <c r="B769" s="46">
        <f>Орион!C25</f>
        <v>3527.6010000000001</v>
      </c>
    </row>
    <row r="770" spans="1:2" x14ac:dyDescent="0.25">
      <c r="A770" t="s">
        <v>1059</v>
      </c>
      <c r="B770" s="46">
        <f>Орион!C28</f>
        <v>632.95100000000002</v>
      </c>
    </row>
    <row r="771" spans="1:2" x14ac:dyDescent="0.25">
      <c r="A771" t="s">
        <v>1061</v>
      </c>
      <c r="B771" s="46">
        <f>Орион!C33</f>
        <v>2375.857</v>
      </c>
    </row>
    <row r="772" spans="1:2" x14ac:dyDescent="0.25">
      <c r="A772" t="s">
        <v>1062</v>
      </c>
      <c r="B772" s="46">
        <f>Орион!C34</f>
        <v>3784.0000000000005</v>
      </c>
    </row>
    <row r="773" spans="1:2" x14ac:dyDescent="0.25">
      <c r="A773" t="s">
        <v>1063</v>
      </c>
      <c r="B773" s="46">
        <f>Орион!C35</f>
        <v>4491.8610000000008</v>
      </c>
    </row>
    <row r="774" spans="1:2" x14ac:dyDescent="0.25">
      <c r="A774" t="s">
        <v>1064</v>
      </c>
      <c r="B774" s="46">
        <f>Орион!C36</f>
        <v>6093.197000000001</v>
      </c>
    </row>
    <row r="775" spans="1:2" x14ac:dyDescent="0.25">
      <c r="A775" t="s">
        <v>1065</v>
      </c>
      <c r="B775" s="46">
        <f>Орион!C37</f>
        <v>2868.5800000000004</v>
      </c>
    </row>
    <row r="776" spans="1:2" x14ac:dyDescent="0.25">
      <c r="A776" t="s">
        <v>1066</v>
      </c>
      <c r="B776" s="46">
        <f>Орион!C38</f>
        <v>2868.5800000000004</v>
      </c>
    </row>
    <row r="777" spans="1:2" x14ac:dyDescent="0.25">
      <c r="A777" t="s">
        <v>1067</v>
      </c>
      <c r="B777" s="46">
        <f>Орион!C39</f>
        <v>5308.5560000000005</v>
      </c>
    </row>
    <row r="778" spans="1:2" x14ac:dyDescent="0.25">
      <c r="A778" t="s">
        <v>1069</v>
      </c>
      <c r="B778" s="46">
        <f>Орион!C42</f>
        <v>3515.8970000000004</v>
      </c>
    </row>
    <row r="779" spans="1:2" x14ac:dyDescent="0.25">
      <c r="A779" t="s">
        <v>1070</v>
      </c>
      <c r="B779" s="46">
        <f>Орион!C43</f>
        <v>467.75300000000004</v>
      </c>
    </row>
    <row r="780" spans="1:2" x14ac:dyDescent="0.25">
      <c r="A780" t="s">
        <v>1071</v>
      </c>
      <c r="B780" s="46">
        <f>Орион!C44</f>
        <v>467.75300000000004</v>
      </c>
    </row>
    <row r="781" spans="1:2" x14ac:dyDescent="0.25">
      <c r="A781" t="s">
        <v>1072</v>
      </c>
      <c r="B781" s="46">
        <f>Орион!C45</f>
        <v>662.65100000000007</v>
      </c>
    </row>
    <row r="782" spans="1:2" x14ac:dyDescent="0.25">
      <c r="A782" t="s">
        <v>1073</v>
      </c>
      <c r="B782" s="46">
        <f>Орион!C47</f>
        <v>565.19100000000003</v>
      </c>
    </row>
    <row r="783" spans="1:2" x14ac:dyDescent="0.25">
      <c r="A783" t="s">
        <v>1074</v>
      </c>
      <c r="B783" s="46">
        <f>Орион!C48</f>
        <v>1812.5250000000001</v>
      </c>
    </row>
    <row r="784" spans="1:2" x14ac:dyDescent="0.25">
      <c r="A784" t="s">
        <v>1075</v>
      </c>
      <c r="B784" s="46">
        <f>Орион!C49</f>
        <v>682.14300000000003</v>
      </c>
    </row>
    <row r="785" spans="1:2" x14ac:dyDescent="0.25">
      <c r="A785" t="s">
        <v>1076</v>
      </c>
      <c r="B785" s="46">
        <f>Орион!C50</f>
        <v>604.17500000000007</v>
      </c>
    </row>
    <row r="786" spans="1:2" x14ac:dyDescent="0.25">
      <c r="A786" t="s">
        <v>1077</v>
      </c>
      <c r="B786" s="46">
        <f>Орион!C51</f>
        <v>15085.356</v>
      </c>
    </row>
    <row r="787" spans="1:2" x14ac:dyDescent="0.25">
      <c r="A787" t="s">
        <v>1078</v>
      </c>
      <c r="B787" s="46">
        <f>Орион!C52</f>
        <v>916.00300000000004</v>
      </c>
    </row>
    <row r="788" spans="1:2" x14ac:dyDescent="0.25">
      <c r="A788" t="s">
        <v>1079</v>
      </c>
      <c r="B788" s="46">
        <f>Орион!C53</f>
        <v>1204.808</v>
      </c>
    </row>
    <row r="789" spans="1:2" x14ac:dyDescent="0.25">
      <c r="A789" t="s">
        <v>1080</v>
      </c>
      <c r="B789" s="46">
        <f>Орион!C54</f>
        <v>838.05700000000002</v>
      </c>
    </row>
    <row r="790" spans="1:2" x14ac:dyDescent="0.25">
      <c r="A790" t="s">
        <v>1081</v>
      </c>
      <c r="B790" s="46">
        <f>Орион!C55</f>
        <v>3678.5320000000002</v>
      </c>
    </row>
    <row r="791" spans="1:2" x14ac:dyDescent="0.25">
      <c r="A791" t="s">
        <v>1082</v>
      </c>
      <c r="B791" s="46">
        <f>Орион!C56</f>
        <v>643.15900000000011</v>
      </c>
    </row>
    <row r="792" spans="1:2" x14ac:dyDescent="0.25">
      <c r="A792" t="s">
        <v>1083</v>
      </c>
      <c r="B792" s="46">
        <f>Орион!C57</f>
        <v>682.14300000000003</v>
      </c>
    </row>
    <row r="793" spans="1:2" x14ac:dyDescent="0.25">
      <c r="A793" t="s">
        <v>1084</v>
      </c>
      <c r="B793" s="46">
        <f>Орион!C61</f>
        <v>1364.2640000000001</v>
      </c>
    </row>
    <row r="794" spans="1:2" x14ac:dyDescent="0.25">
      <c r="A794" t="s">
        <v>1085</v>
      </c>
      <c r="B794" s="46">
        <f>Орион!C62</f>
        <v>850.45400000000006</v>
      </c>
    </row>
    <row r="795" spans="1:2" x14ac:dyDescent="0.25">
      <c r="A795" t="s">
        <v>1086</v>
      </c>
      <c r="B795" s="46">
        <f>Орион!C63</f>
        <v>3503.038</v>
      </c>
    </row>
    <row r="796" spans="1:2" x14ac:dyDescent="0.25">
      <c r="A796" t="s">
        <v>1087</v>
      </c>
      <c r="B796" s="46">
        <f>Орион!C64</f>
        <v>3503.038</v>
      </c>
    </row>
    <row r="797" spans="1:2" x14ac:dyDescent="0.25">
      <c r="A797" t="s">
        <v>1088</v>
      </c>
      <c r="B797" s="46">
        <f>Орион!C65</f>
        <v>1181.18</v>
      </c>
    </row>
    <row r="798" spans="1:2" x14ac:dyDescent="0.25">
      <c r="A798" t="s">
        <v>1089</v>
      </c>
      <c r="B798" s="46">
        <f>Орион!C66</f>
        <v>1687.4</v>
      </c>
    </row>
    <row r="799" spans="1:2" x14ac:dyDescent="0.25">
      <c r="A799" t="s">
        <v>1090</v>
      </c>
      <c r="B799" s="46">
        <f>Орион!C67</f>
        <v>1029.3140000000001</v>
      </c>
    </row>
    <row r="800" spans="1:2" x14ac:dyDescent="0.25">
      <c r="A800" t="s">
        <v>1092</v>
      </c>
      <c r="B800" s="46">
        <f>Орион!C69</f>
        <v>1721.1480000000001</v>
      </c>
    </row>
    <row r="801" spans="1:2" x14ac:dyDescent="0.25">
      <c r="A801" t="s">
        <v>1093</v>
      </c>
      <c r="B801" s="46">
        <f>Орион!C71</f>
        <v>347.10500000000002</v>
      </c>
    </row>
    <row r="802" spans="1:2" x14ac:dyDescent="0.25">
      <c r="A802" t="s">
        <v>1094</v>
      </c>
      <c r="B802" s="46">
        <f>Орион!C73</f>
        <v>643.15900000000011</v>
      </c>
    </row>
    <row r="803" spans="1:2" x14ac:dyDescent="0.25">
      <c r="A803" t="s">
        <v>1095</v>
      </c>
      <c r="B803" s="46">
        <f>Орион!C75</f>
        <v>1689.0830000000001</v>
      </c>
    </row>
    <row r="804" spans="1:2" x14ac:dyDescent="0.25">
      <c r="A804" t="s">
        <v>1096</v>
      </c>
      <c r="B804" s="46">
        <f>Орион!C77</f>
        <v>2388.8590000000004</v>
      </c>
    </row>
    <row r="805" spans="1:2" x14ac:dyDescent="0.25">
      <c r="A805" t="s">
        <v>1097</v>
      </c>
      <c r="B805" s="46">
        <f>Орион!C79</f>
        <v>428.76900000000006</v>
      </c>
    </row>
    <row r="806" spans="1:2" x14ac:dyDescent="0.25">
      <c r="A806" t="s">
        <v>1099</v>
      </c>
      <c r="B806" s="46">
        <f>Орион!C81</f>
        <v>775.86300000000006</v>
      </c>
    </row>
    <row r="807" spans="1:2" x14ac:dyDescent="0.25">
      <c r="A807" t="s">
        <v>1100</v>
      </c>
      <c r="B807" s="46">
        <f>Орион!C83</f>
        <v>545.69900000000007</v>
      </c>
    </row>
    <row r="808" spans="1:2" x14ac:dyDescent="0.25">
      <c r="A808" t="s">
        <v>1101</v>
      </c>
      <c r="B808" s="46">
        <f>Орион!C87</f>
        <v>6871.0180000000009</v>
      </c>
    </row>
    <row r="809" spans="1:2" x14ac:dyDescent="0.25">
      <c r="A809" t="s">
        <v>1102</v>
      </c>
      <c r="B809" s="46">
        <f>Орион!C88</f>
        <v>1735.4920000000002</v>
      </c>
    </row>
    <row r="810" spans="1:2" x14ac:dyDescent="0.25">
      <c r="A810" t="s">
        <v>1103</v>
      </c>
      <c r="B810" s="46">
        <f>Орион!C89</f>
        <v>25348.433000000001</v>
      </c>
    </row>
    <row r="811" spans="1:2" x14ac:dyDescent="0.25">
      <c r="A811" t="s">
        <v>1105</v>
      </c>
      <c r="B811" s="46">
        <f>Орион!C94</f>
        <v>682.14300000000003</v>
      </c>
    </row>
    <row r="812" spans="1:2" x14ac:dyDescent="0.25">
      <c r="A812" t="s">
        <v>1106</v>
      </c>
      <c r="B812" s="46">
        <f>Орион!C95</f>
        <v>682.14300000000003</v>
      </c>
    </row>
    <row r="813" spans="1:2" x14ac:dyDescent="0.25">
      <c r="A813" t="s">
        <v>1107</v>
      </c>
      <c r="B813" s="46">
        <f>Орион!C96</f>
        <v>682.14300000000003</v>
      </c>
    </row>
    <row r="814" spans="1:2" x14ac:dyDescent="0.25">
      <c r="A814" t="s">
        <v>1202</v>
      </c>
      <c r="B814" s="46">
        <f>Орион!C97</f>
        <v>7329.8940000000002</v>
      </c>
    </row>
    <row r="815" spans="1:2" x14ac:dyDescent="0.25">
      <c r="A815" t="s">
        <v>1109</v>
      </c>
      <c r="B815" s="46">
        <f>Орион!C98</f>
        <v>5074.3</v>
      </c>
    </row>
    <row r="816" spans="1:2" x14ac:dyDescent="0.25">
      <c r="A816" t="s">
        <v>1110</v>
      </c>
      <c r="B816" s="46">
        <f>Орион!C100</f>
        <v>18125.206000000002</v>
      </c>
    </row>
    <row r="817" spans="1:2" x14ac:dyDescent="0.25">
      <c r="A817" t="s">
        <v>1111</v>
      </c>
      <c r="B817" s="46">
        <f>Орион!C102</f>
        <v>18709.889000000003</v>
      </c>
    </row>
    <row r="818" spans="1:2" x14ac:dyDescent="0.25">
      <c r="A818" t="s">
        <v>1112</v>
      </c>
      <c r="B818" s="46">
        <f>Орион!C103</f>
        <v>16657.652000000002</v>
      </c>
    </row>
    <row r="819" spans="1:2" x14ac:dyDescent="0.25">
      <c r="A819" t="s">
        <v>1113</v>
      </c>
      <c r="B819" s="46">
        <f>Орион!C104</f>
        <v>19294.572000000004</v>
      </c>
    </row>
    <row r="820" spans="1:2" x14ac:dyDescent="0.25">
      <c r="A820" t="s">
        <v>1114</v>
      </c>
      <c r="B820" s="46">
        <f>Орион!C105</f>
        <v>23968.142000000003</v>
      </c>
    </row>
    <row r="821" spans="1:2" x14ac:dyDescent="0.25">
      <c r="A821" t="s">
        <v>1115</v>
      </c>
      <c r="B821" s="46">
        <f>Орион!C106</f>
        <v>26505.677000000003</v>
      </c>
    </row>
    <row r="822" spans="1:2" x14ac:dyDescent="0.25">
      <c r="A822" t="s">
        <v>1116</v>
      </c>
      <c r="B822" s="46">
        <f>Орион!C107</f>
        <v>35171.268000000004</v>
      </c>
    </row>
    <row r="823" spans="1:2" x14ac:dyDescent="0.25">
      <c r="A823" t="s">
        <v>1117</v>
      </c>
      <c r="B823" s="46">
        <f>Орион!C108</f>
        <v>38180.802000000003</v>
      </c>
    </row>
    <row r="824" spans="1:2" x14ac:dyDescent="0.25">
      <c r="A824" t="s">
        <v>1118</v>
      </c>
      <c r="B824" s="46">
        <f>Орион!C110</f>
        <v>48593.743000000002</v>
      </c>
    </row>
    <row r="825" spans="1:2" x14ac:dyDescent="0.25">
      <c r="A825" t="s">
        <v>1119</v>
      </c>
      <c r="B825" s="46">
        <f>Орион!C111</f>
        <v>57787.763000000006</v>
      </c>
    </row>
    <row r="826" spans="1:2" x14ac:dyDescent="0.25">
      <c r="A826" t="s">
        <v>1120</v>
      </c>
      <c r="B826" s="46">
        <f>Орион!C112</f>
        <v>60640.096000000005</v>
      </c>
    </row>
    <row r="827" spans="1:2" x14ac:dyDescent="0.25">
      <c r="A827" t="s">
        <v>1123</v>
      </c>
      <c r="B827" s="46">
        <f>Орион!C118</f>
        <v>7350.3100000000013</v>
      </c>
    </row>
    <row r="828" spans="1:2" x14ac:dyDescent="0.25">
      <c r="A828" t="s">
        <v>1124</v>
      </c>
      <c r="B828" s="46">
        <f>Орион!C119</f>
        <v>6176.3130000000001</v>
      </c>
    </row>
    <row r="829" spans="1:2" x14ac:dyDescent="0.25">
      <c r="A829" t="s">
        <v>1126</v>
      </c>
      <c r="B829" s="46">
        <f>Орион!C121</f>
        <v>9971.9179999999997</v>
      </c>
    </row>
    <row r="830" spans="1:2" x14ac:dyDescent="0.25">
      <c r="A830" t="s">
        <v>1127</v>
      </c>
      <c r="B830" s="46">
        <f>Орион!C122</f>
        <v>12397.539000000001</v>
      </c>
    </row>
    <row r="831" spans="1:2" x14ac:dyDescent="0.25">
      <c r="A831" t="s">
        <v>1128</v>
      </c>
      <c r="B831" s="46">
        <f>Орион!C123</f>
        <v>621.70900000000006</v>
      </c>
    </row>
    <row r="832" spans="1:2" x14ac:dyDescent="0.25">
      <c r="A832" t="s">
        <v>968</v>
      </c>
      <c r="B832" s="46">
        <f>'Приемо-контрольные приборы'!C3</f>
        <v>8370.2740000000013</v>
      </c>
    </row>
    <row r="833" spans="1:2" x14ac:dyDescent="0.25">
      <c r="A833" t="s">
        <v>969</v>
      </c>
      <c r="B833" s="46">
        <f>'Приемо-контрольные приборы'!C4</f>
        <v>7449.134</v>
      </c>
    </row>
    <row r="834" spans="1:2" x14ac:dyDescent="0.25">
      <c r="A834" t="s">
        <v>972</v>
      </c>
      <c r="B834" s="46">
        <f>'Приемо-контрольные приборы'!C9</f>
        <v>2099.9</v>
      </c>
    </row>
    <row r="835" spans="1:2" x14ac:dyDescent="0.25">
      <c r="A835" t="s">
        <v>973</v>
      </c>
      <c r="B835" s="46">
        <f>'Приемо-контрольные приборы'!C10</f>
        <v>2347.4</v>
      </c>
    </row>
    <row r="836" spans="1:2" x14ac:dyDescent="0.25">
      <c r="A836" t="s">
        <v>974</v>
      </c>
      <c r="B836" s="46">
        <f>'Приемо-контрольные приборы'!C11</f>
        <v>2259.4</v>
      </c>
    </row>
    <row r="837" spans="1:2" x14ac:dyDescent="0.25">
      <c r="A837" t="s">
        <v>975</v>
      </c>
      <c r="B837" s="46">
        <f>'Приемо-контрольные приборы'!C12</f>
        <v>2090</v>
      </c>
    </row>
    <row r="838" spans="1:2" x14ac:dyDescent="0.25">
      <c r="A838" t="s">
        <v>977</v>
      </c>
      <c r="B838" s="46">
        <f>'Приемо-контрольные приборы'!C14</f>
        <v>6649.5000000000009</v>
      </c>
    </row>
    <row r="839" spans="1:2" x14ac:dyDescent="0.25">
      <c r="A839" t="s">
        <v>978</v>
      </c>
      <c r="B839" s="46">
        <f>'Приемо-контрольные приборы'!C15</f>
        <v>3432.0000000000005</v>
      </c>
    </row>
    <row r="840" spans="1:2" x14ac:dyDescent="0.25">
      <c r="A840" t="s">
        <v>979</v>
      </c>
      <c r="B840" s="46">
        <f>'Приемо-контрольные приборы'!C16</f>
        <v>4675</v>
      </c>
    </row>
    <row r="841" spans="1:2" x14ac:dyDescent="0.25">
      <c r="A841" t="s">
        <v>980</v>
      </c>
      <c r="B841" s="46">
        <f>'Приемо-контрольные приборы'!C17</f>
        <v>2418.9</v>
      </c>
    </row>
    <row r="842" spans="1:2" x14ac:dyDescent="0.25">
      <c r="A842" t="s">
        <v>981</v>
      </c>
      <c r="B842" s="46">
        <f>'Приемо-контрольные приборы'!C19</f>
        <v>6954.2000000000007</v>
      </c>
    </row>
    <row r="843" spans="1:2" x14ac:dyDescent="0.25">
      <c r="A843" t="s">
        <v>982</v>
      </c>
      <c r="B843" s="46">
        <f>'Приемо-контрольные приборы'!C20</f>
        <v>4763</v>
      </c>
    </row>
    <row r="844" spans="1:2" x14ac:dyDescent="0.25">
      <c r="A844" t="s">
        <v>983</v>
      </c>
      <c r="B844" s="46">
        <f>'Приемо-контрольные приборы'!C22</f>
        <v>4452.8</v>
      </c>
    </row>
    <row r="845" spans="1:2" x14ac:dyDescent="0.25">
      <c r="A845" t="s">
        <v>984</v>
      </c>
      <c r="B845" s="46">
        <f>'Приемо-контрольные приборы'!C23</f>
        <v>5331.7000000000007</v>
      </c>
    </row>
    <row r="846" spans="1:2" x14ac:dyDescent="0.25">
      <c r="A846" t="s">
        <v>985</v>
      </c>
      <c r="B846" s="46">
        <f>'Приемо-контрольные приборы'!C24</f>
        <v>4788.3</v>
      </c>
    </row>
    <row r="847" spans="1:2" x14ac:dyDescent="0.25">
      <c r="A847" t="s">
        <v>986</v>
      </c>
      <c r="B847" s="46">
        <f>'Приемо-контрольные приборы'!C25</f>
        <v>3410.0000000000005</v>
      </c>
    </row>
    <row r="848" spans="1:2" x14ac:dyDescent="0.25">
      <c r="A848" t="s">
        <v>987</v>
      </c>
      <c r="B848" s="46">
        <f>'Приемо-контрольные приборы'!C26</f>
        <v>3795.0000000000005</v>
      </c>
    </row>
    <row r="849" spans="1:2" x14ac:dyDescent="0.25">
      <c r="A849" t="s">
        <v>988</v>
      </c>
      <c r="B849" s="46">
        <f>'Приемо-контрольные приборы'!C27</f>
        <v>3080.0000000000005</v>
      </c>
    </row>
    <row r="850" spans="1:2" x14ac:dyDescent="0.25">
      <c r="A850" t="s">
        <v>989</v>
      </c>
      <c r="B850" s="46">
        <f>'Приемо-контрольные приборы'!C28</f>
        <v>4235</v>
      </c>
    </row>
    <row r="851" spans="1:2" x14ac:dyDescent="0.25">
      <c r="A851" t="s">
        <v>990</v>
      </c>
      <c r="B851" s="46">
        <f>'Приемо-контрольные приборы'!C29</f>
        <v>7205.0000000000009</v>
      </c>
    </row>
    <row r="852" spans="1:2" x14ac:dyDescent="0.25">
      <c r="A852" t="s">
        <v>991</v>
      </c>
      <c r="B852" s="46">
        <f>'Приемо-контрольные приборы'!C30</f>
        <v>3355.0000000000005</v>
      </c>
    </row>
    <row r="853" spans="1:2" x14ac:dyDescent="0.25">
      <c r="A853" t="s">
        <v>992</v>
      </c>
      <c r="B853" s="46">
        <f>'Приемо-контрольные приборы'!C31</f>
        <v>4345</v>
      </c>
    </row>
    <row r="854" spans="1:2" x14ac:dyDescent="0.25">
      <c r="A854" t="s">
        <v>993</v>
      </c>
      <c r="B854" s="46">
        <f>'Приемо-контрольные приборы'!C32</f>
        <v>7315.0000000000009</v>
      </c>
    </row>
    <row r="855" spans="1:2" x14ac:dyDescent="0.25">
      <c r="A855" t="s">
        <v>994</v>
      </c>
      <c r="B855" s="46">
        <f>'Приемо-контрольные приборы'!C33</f>
        <v>4675</v>
      </c>
    </row>
    <row r="856" spans="1:2" x14ac:dyDescent="0.25">
      <c r="A856" t="s">
        <v>995</v>
      </c>
      <c r="B856" s="46">
        <f>'Приемо-контрольные приборы'!C34</f>
        <v>6057.1060000000007</v>
      </c>
    </row>
    <row r="857" spans="1:2" x14ac:dyDescent="0.25">
      <c r="A857" t="s">
        <v>996</v>
      </c>
      <c r="B857" s="46">
        <f>'Приемо-контрольные приборы'!C35</f>
        <v>6068.04</v>
      </c>
    </row>
    <row r="858" spans="1:2" x14ac:dyDescent="0.25">
      <c r="A858" t="s">
        <v>998</v>
      </c>
      <c r="B858" s="46">
        <f>'Приемо-контрольные приборы'!C37</f>
        <v>2541</v>
      </c>
    </row>
    <row r="859" spans="1:2" x14ac:dyDescent="0.25">
      <c r="A859" t="s">
        <v>999</v>
      </c>
      <c r="B859" s="46">
        <f>'Приемо-контрольные приборы'!C39</f>
        <v>1568.6000000000001</v>
      </c>
    </row>
    <row r="860" spans="1:2" x14ac:dyDescent="0.25">
      <c r="A860" t="s">
        <v>1000</v>
      </c>
      <c r="B860" s="46">
        <f>'Приемо-контрольные приборы'!C40</f>
        <v>5373.5</v>
      </c>
    </row>
    <row r="861" spans="1:2" x14ac:dyDescent="0.25">
      <c r="A861" t="s">
        <v>1001</v>
      </c>
      <c r="B861" s="46">
        <f>'Приемо-контрольные приборы'!C41</f>
        <v>4427.5</v>
      </c>
    </row>
    <row r="862" spans="1:2" x14ac:dyDescent="0.25">
      <c r="A862" t="s">
        <v>1002</v>
      </c>
      <c r="B862" s="46">
        <f>'Приемо-контрольные приборы'!C42</f>
        <v>6061.0000000000009</v>
      </c>
    </row>
    <row r="863" spans="1:2" x14ac:dyDescent="0.25">
      <c r="A863" t="s">
        <v>1003</v>
      </c>
      <c r="B863" s="46">
        <f>'Приемо-контрольные приборы'!C43</f>
        <v>3630.0000000000005</v>
      </c>
    </row>
    <row r="864" spans="1:2" x14ac:dyDescent="0.25">
      <c r="A864" t="s">
        <v>1004</v>
      </c>
      <c r="B864" s="46">
        <f>'Приемо-контрольные приборы'!C44</f>
        <v>4565</v>
      </c>
    </row>
    <row r="865" spans="1:2" x14ac:dyDescent="0.25">
      <c r="A865" t="s">
        <v>1005</v>
      </c>
      <c r="B865" s="46">
        <f>'Приемо-контрольные приборы'!C45</f>
        <v>7535.0000000000009</v>
      </c>
    </row>
    <row r="866" spans="1:2" x14ac:dyDescent="0.25">
      <c r="A866" t="s">
        <v>1006</v>
      </c>
      <c r="B866" s="46">
        <f>'Приемо-контрольные приборы'!C46</f>
        <v>7590.0000000000009</v>
      </c>
    </row>
    <row r="867" spans="1:2" x14ac:dyDescent="0.25">
      <c r="A867" t="s">
        <v>1007</v>
      </c>
      <c r="B867" s="46">
        <f>'Приемо-контрольные приборы'!C47</f>
        <v>6490.0000000000009</v>
      </c>
    </row>
    <row r="868" spans="1:2" x14ac:dyDescent="0.25">
      <c r="A868" t="s">
        <v>1009</v>
      </c>
      <c r="B868" s="46">
        <f>'Приемо-контрольные приборы'!C49</f>
        <v>1222.1000000000001</v>
      </c>
    </row>
    <row r="869" spans="1:2" x14ac:dyDescent="0.25">
      <c r="A869" t="s">
        <v>1010</v>
      </c>
      <c r="B869" s="46">
        <f>'Приемо-контрольные приборы'!C50</f>
        <v>1145.1000000000001</v>
      </c>
    </row>
    <row r="870" spans="1:2" x14ac:dyDescent="0.25">
      <c r="A870" t="s">
        <v>1011</v>
      </c>
      <c r="B870" s="46">
        <f>'Приемо-контрольные приборы'!C51</f>
        <v>1100</v>
      </c>
    </row>
    <row r="871" spans="1:2" x14ac:dyDescent="0.25">
      <c r="A871" t="s">
        <v>1012</v>
      </c>
      <c r="B871" s="46">
        <f>'Приемо-контрольные приборы'!C52</f>
        <v>5170</v>
      </c>
    </row>
    <row r="872" spans="1:2" x14ac:dyDescent="0.25">
      <c r="A872" t="s">
        <v>1013</v>
      </c>
      <c r="B872" s="46">
        <f>'Приемо-контрольные приборы'!C53</f>
        <v>8140.0000000000009</v>
      </c>
    </row>
    <row r="873" spans="1:2" x14ac:dyDescent="0.25">
      <c r="A873" t="s">
        <v>1014</v>
      </c>
      <c r="B873" s="46">
        <f>'Приемо-контрольные приборы'!C54</f>
        <v>5665.0000000000009</v>
      </c>
    </row>
    <row r="874" spans="1:2" x14ac:dyDescent="0.25">
      <c r="A874" t="s">
        <v>1015</v>
      </c>
      <c r="B874" s="46">
        <f>'Приемо-контрольные приборы'!C55</f>
        <v>8635</v>
      </c>
    </row>
    <row r="875" spans="1:2" x14ac:dyDescent="0.25">
      <c r="A875" t="s">
        <v>1016</v>
      </c>
      <c r="B875" s="46">
        <f>'Приемо-контрольные приборы'!C56</f>
        <v>495.00000000000006</v>
      </c>
    </row>
    <row r="876" spans="1:2" x14ac:dyDescent="0.25">
      <c r="A876" t="s">
        <v>1017</v>
      </c>
      <c r="B876" s="46">
        <f>'Приемо-контрольные приборы'!C57</f>
        <v>1100</v>
      </c>
    </row>
    <row r="877" spans="1:2" x14ac:dyDescent="0.25">
      <c r="A877" t="s">
        <v>1018</v>
      </c>
      <c r="B877" s="46">
        <f>'Приемо-контрольные приборы'!C58</f>
        <v>1760.0000000000002</v>
      </c>
    </row>
    <row r="878" spans="1:2" x14ac:dyDescent="0.25">
      <c r="A878" t="s">
        <v>1019</v>
      </c>
      <c r="B878" s="46">
        <f>'Приемо-контрольные приборы'!C59</f>
        <v>209.00000000000003</v>
      </c>
    </row>
    <row r="879" spans="1:2" x14ac:dyDescent="0.25">
      <c r="A879" t="s">
        <v>1020</v>
      </c>
      <c r="B879" s="46">
        <f>'Приемо-контрольные приборы'!C60</f>
        <v>4400</v>
      </c>
    </row>
    <row r="880" spans="1:2" x14ac:dyDescent="0.25">
      <c r="A880" t="s">
        <v>1021</v>
      </c>
      <c r="B880" s="46">
        <f>'Приемо-контрольные приборы'!C61</f>
        <v>412.50000000000006</v>
      </c>
    </row>
    <row r="881" spans="1:2" x14ac:dyDescent="0.25">
      <c r="A881" t="s">
        <v>1022</v>
      </c>
      <c r="B881" s="46">
        <f>'Приемо-контрольные приборы'!C62</f>
        <v>1870.0000000000002</v>
      </c>
    </row>
    <row r="882" spans="1:2" x14ac:dyDescent="0.25">
      <c r="A882" t="s">
        <v>1024</v>
      </c>
      <c r="B882" s="46">
        <f>'Приемо-контрольные приборы'!C64</f>
        <v>8577.8000000000011</v>
      </c>
    </row>
    <row r="883" spans="1:2" x14ac:dyDescent="0.25">
      <c r="A883" t="s">
        <v>1026</v>
      </c>
      <c r="B883" s="46">
        <f>'Приемо-контрольные приборы'!C66</f>
        <v>9276.3000000000011</v>
      </c>
    </row>
    <row r="884" spans="1:2" x14ac:dyDescent="0.25">
      <c r="A884" t="s">
        <v>1027</v>
      </c>
      <c r="B884" s="46">
        <f>'Приемо-контрольные приборы'!C67</f>
        <v>8085.0000000000009</v>
      </c>
    </row>
    <row r="885" spans="1:2" x14ac:dyDescent="0.25">
      <c r="A885" t="s">
        <v>1028</v>
      </c>
      <c r="B885" s="46">
        <f>'Приемо-контрольные приборы'!C68</f>
        <v>16244.800000000001</v>
      </c>
    </row>
    <row r="886" spans="1:2" x14ac:dyDescent="0.25">
      <c r="A886" t="s">
        <v>1029</v>
      </c>
      <c r="B886" s="46">
        <f>'Приемо-контрольные приборы'!C69</f>
        <v>1372.8000000000002</v>
      </c>
    </row>
    <row r="887" spans="1:2" x14ac:dyDescent="0.25">
      <c r="A887" t="s">
        <v>1032</v>
      </c>
      <c r="B887" s="46">
        <f>'Приемо-контрольные приборы'!C72</f>
        <v>17688</v>
      </c>
    </row>
    <row r="888" spans="1:2" x14ac:dyDescent="0.25">
      <c r="A888" t="s">
        <v>1034</v>
      </c>
      <c r="B888" s="46">
        <f>'Приемо-контрольные приборы'!C74</f>
        <v>7134.6</v>
      </c>
    </row>
    <row r="889" spans="1:2" x14ac:dyDescent="0.25">
      <c r="A889" t="s">
        <v>1035</v>
      </c>
      <c r="B889" s="46">
        <f>'Приемо-контрольные приборы'!C75</f>
        <v>5280</v>
      </c>
    </row>
    <row r="890" spans="1:2" x14ac:dyDescent="0.25">
      <c r="A890" t="s">
        <v>1036</v>
      </c>
      <c r="B890" s="46">
        <f>'Приемо-контрольные приборы'!C76</f>
        <v>3080.0000000000005</v>
      </c>
    </row>
    <row r="891" spans="1:2" x14ac:dyDescent="0.25">
      <c r="A891" t="s">
        <v>1037</v>
      </c>
      <c r="B891" s="46">
        <f>'Приемо-контрольные приборы'!C77</f>
        <v>1925.0000000000002</v>
      </c>
    </row>
    <row r="892" spans="1:2" x14ac:dyDescent="0.25">
      <c r="A892" t="s">
        <v>1038</v>
      </c>
      <c r="B892" s="46">
        <f>'Приемо-контрольные приборы'!C78</f>
        <v>0</v>
      </c>
    </row>
    <row r="893" spans="1:2" x14ac:dyDescent="0.25">
      <c r="A893" t="s">
        <v>1039</v>
      </c>
      <c r="B893" s="46">
        <f>'Приемо-контрольные приборы'!C79</f>
        <v>1224.3000000000002</v>
      </c>
    </row>
    <row r="895" spans="1:2" ht="31.5" x14ac:dyDescent="0.25">
      <c r="A895" s="136" t="s">
        <v>1229</v>
      </c>
      <c r="B895" s="46">
        <f>'GSM сигнализации'!D3</f>
        <v>16690</v>
      </c>
    </row>
    <row r="896" spans="1:2" ht="31.5" x14ac:dyDescent="0.25">
      <c r="A896" s="136" t="s">
        <v>1230</v>
      </c>
      <c r="B896" s="46">
        <f>'GSM сигнализации'!D4</f>
        <v>10500</v>
      </c>
    </row>
    <row r="897" spans="1:2" ht="31.5" x14ac:dyDescent="0.25">
      <c r="A897" s="136" t="s">
        <v>1231</v>
      </c>
      <c r="B897" s="46">
        <f>'GSM сигнализации'!D5</f>
        <v>11600</v>
      </c>
    </row>
    <row r="898" spans="1:2" x14ac:dyDescent="0.25">
      <c r="A898" s="136" t="s">
        <v>1233</v>
      </c>
      <c r="B898" s="46">
        <f>'GSM сигнализации'!D7</f>
        <v>11990</v>
      </c>
    </row>
    <row r="899" spans="1:2" x14ac:dyDescent="0.25">
      <c r="A899" s="136" t="s">
        <v>1234</v>
      </c>
      <c r="B899" s="46">
        <f>'GSM сигнализации'!D8</f>
        <v>8150</v>
      </c>
    </row>
    <row r="900" spans="1:2" x14ac:dyDescent="0.25">
      <c r="A900" s="136" t="s">
        <v>1235</v>
      </c>
      <c r="B900" s="46">
        <f>'GSM сигнализации'!D9</f>
        <v>6750</v>
      </c>
    </row>
    <row r="901" spans="1:2" x14ac:dyDescent="0.25">
      <c r="A901" s="136" t="s">
        <v>1237</v>
      </c>
      <c r="B901" s="46">
        <f>'GSM сигнализации'!D11</f>
        <v>7100</v>
      </c>
    </row>
    <row r="902" spans="1:2" ht="31.5" x14ac:dyDescent="0.25">
      <c r="A902" s="136" t="s">
        <v>1238</v>
      </c>
      <c r="B902" s="46">
        <f>'GSM сигнализации'!D12</f>
        <v>9500</v>
      </c>
    </row>
    <row r="903" spans="1:2" x14ac:dyDescent="0.25">
      <c r="A903" s="136" t="s">
        <v>1239</v>
      </c>
      <c r="B903" s="46">
        <f>'GSM сигнализации'!D13</f>
        <v>8700</v>
      </c>
    </row>
    <row r="904" spans="1:2" ht="31.5" x14ac:dyDescent="0.25">
      <c r="A904" s="136" t="s">
        <v>1240</v>
      </c>
      <c r="B904" s="46">
        <f>'GSM сигнализации'!D14</f>
        <v>8200</v>
      </c>
    </row>
    <row r="905" spans="1:2" x14ac:dyDescent="0.25">
      <c r="A905" s="136" t="s">
        <v>1241</v>
      </c>
      <c r="B905" s="46">
        <f>'GSM сигнализации'!D15</f>
        <v>7490</v>
      </c>
    </row>
    <row r="906" spans="1:2" x14ac:dyDescent="0.25">
      <c r="A906" s="136" t="s">
        <v>1244</v>
      </c>
      <c r="B906" s="46">
        <f>'GSM сигнализации'!D18</f>
        <v>340</v>
      </c>
    </row>
    <row r="907" spans="1:2" x14ac:dyDescent="0.25">
      <c r="A907" s="136" t="s">
        <v>1245</v>
      </c>
      <c r="B907" s="46">
        <f>'GSM сигнализации'!D19</f>
        <v>1442</v>
      </c>
    </row>
    <row r="908" spans="1:2" x14ac:dyDescent="0.25">
      <c r="A908" s="136" t="s">
        <v>1246</v>
      </c>
      <c r="B908" s="46">
        <f>'GSM сигнализации'!D20</f>
        <v>495</v>
      </c>
    </row>
    <row r="909" spans="1:2" x14ac:dyDescent="0.25">
      <c r="A909" s="136" t="s">
        <v>1247</v>
      </c>
      <c r="B909" s="46">
        <f>'GSM сигнализации'!D21</f>
        <v>530</v>
      </c>
    </row>
    <row r="910" spans="1:2" x14ac:dyDescent="0.25">
      <c r="A910" s="136" t="s">
        <v>1248</v>
      </c>
      <c r="B910" s="46">
        <f>'GSM сигнализации'!D22</f>
        <v>550</v>
      </c>
    </row>
    <row r="911" spans="1:2" x14ac:dyDescent="0.25">
      <c r="A911" s="136" t="s">
        <v>1250</v>
      </c>
      <c r="B911" s="46">
        <f>'GSM сигнализации'!D24</f>
        <v>431</v>
      </c>
    </row>
    <row r="912" spans="1:2" x14ac:dyDescent="0.25">
      <c r="A912" s="136" t="s">
        <v>1251</v>
      </c>
      <c r="B912" s="46">
        <f>'GSM сигнализации'!D25</f>
        <v>1200</v>
      </c>
    </row>
    <row r="913" spans="1:2" x14ac:dyDescent="0.25">
      <c r="A913" s="136" t="s">
        <v>477</v>
      </c>
      <c r="B913" s="46">
        <f>'GSM сигнализации'!D28</f>
        <v>950</v>
      </c>
    </row>
    <row r="914" spans="1:2" x14ac:dyDescent="0.25">
      <c r="A914" s="136" t="s">
        <v>1255</v>
      </c>
      <c r="B914" s="46">
        <f>'GSM сигнализации'!D30</f>
        <v>2424</v>
      </c>
    </row>
    <row r="915" spans="1:2" x14ac:dyDescent="0.25">
      <c r="A915" s="136" t="s">
        <v>1256</v>
      </c>
      <c r="B915" s="46">
        <f>'GSM сигнализации'!D31</f>
        <v>1510</v>
      </c>
    </row>
    <row r="916" spans="1:2" x14ac:dyDescent="0.25">
      <c r="A916" s="136" t="s">
        <v>1257</v>
      </c>
      <c r="B916" s="46">
        <f>'GSM сигнализации'!D32</f>
        <v>1065</v>
      </c>
    </row>
    <row r="917" spans="1:2" ht="31.5" x14ac:dyDescent="0.25">
      <c r="A917" s="136" t="s">
        <v>1258</v>
      </c>
      <c r="B917" s="46">
        <f>'GSM сигнализации'!D33</f>
        <v>1303</v>
      </c>
    </row>
    <row r="918" spans="1:2" x14ac:dyDescent="0.25">
      <c r="A918" s="136" t="s">
        <v>1259</v>
      </c>
      <c r="B918" s="46">
        <f>'GSM сигнализации'!D34</f>
        <v>1319</v>
      </c>
    </row>
    <row r="919" spans="1:2" ht="31.5" x14ac:dyDescent="0.25">
      <c r="A919" s="136" t="s">
        <v>1262</v>
      </c>
      <c r="B919" s="46">
        <f>'GSM сигнализации'!D37</f>
        <v>693</v>
      </c>
    </row>
    <row r="920" spans="1:2" x14ac:dyDescent="0.25">
      <c r="A920" s="136" t="s">
        <v>1263</v>
      </c>
      <c r="B920" s="46">
        <f>'GSM сигнализации'!D38</f>
        <v>3670</v>
      </c>
    </row>
    <row r="921" spans="1:2" x14ac:dyDescent="0.25">
      <c r="A921" s="136" t="s">
        <v>1264</v>
      </c>
      <c r="B921" s="46">
        <f>'GSM сигнализации'!D39</f>
        <v>2860</v>
      </c>
    </row>
    <row r="922" spans="1:2" x14ac:dyDescent="0.25">
      <c r="A922" s="136" t="s">
        <v>1265</v>
      </c>
      <c r="B922" s="46">
        <f>'GSM сигнализации'!D40</f>
        <v>3650</v>
      </c>
    </row>
    <row r="923" spans="1:2" x14ac:dyDescent="0.25">
      <c r="A923" s="136" t="s">
        <v>1266</v>
      </c>
      <c r="B923" s="46">
        <f>'GSM сигнализации'!D41</f>
        <v>4560</v>
      </c>
    </row>
    <row r="924" spans="1:2" x14ac:dyDescent="0.25">
      <c r="A924" s="136" t="s">
        <v>1267</v>
      </c>
      <c r="B924" s="46">
        <f>'GSM сигнализации'!D42</f>
        <v>8627</v>
      </c>
    </row>
    <row r="925" spans="1:2" x14ac:dyDescent="0.25">
      <c r="A925" s="136" t="s">
        <v>1268</v>
      </c>
      <c r="B925" s="46">
        <f>'GSM сигнализации'!D43</f>
        <v>36</v>
      </c>
    </row>
    <row r="926" spans="1:2" x14ac:dyDescent="0.25">
      <c r="A926" s="136" t="s">
        <v>1269</v>
      </c>
      <c r="B926" s="46">
        <f>'GSM сигнализации'!D44</f>
        <v>46</v>
      </c>
    </row>
    <row r="927" spans="1:2" x14ac:dyDescent="0.25">
      <c r="A927" s="136" t="s">
        <v>1270</v>
      </c>
      <c r="B927" s="46">
        <f>'GSM сигнализации'!D45</f>
        <v>436</v>
      </c>
    </row>
    <row r="928" spans="1:2" ht="31.5" x14ac:dyDescent="0.25">
      <c r="A928" s="136" t="s">
        <v>1271</v>
      </c>
      <c r="B928" s="46">
        <f>'GSM сигнализации'!D46</f>
        <v>508</v>
      </c>
    </row>
    <row r="929" spans="1:2" ht="31.5" x14ac:dyDescent="0.25">
      <c r="A929" s="136" t="s">
        <v>1272</v>
      </c>
      <c r="B929" s="46">
        <f>'GSM сигнализации'!D47</f>
        <v>616</v>
      </c>
    </row>
    <row r="930" spans="1:2" x14ac:dyDescent="0.25">
      <c r="A930" s="136" t="s">
        <v>1273</v>
      </c>
      <c r="B930" s="46">
        <f>'GSM сигнализации'!D48</f>
        <v>869</v>
      </c>
    </row>
    <row r="931" spans="1:2" x14ac:dyDescent="0.25">
      <c r="A931" s="136" t="s">
        <v>1274</v>
      </c>
      <c r="B931" s="46">
        <f>'GSM сигнализации'!D49</f>
        <v>830</v>
      </c>
    </row>
    <row r="932" spans="1:2" x14ac:dyDescent="0.25">
      <c r="A932" s="136" t="s">
        <v>1275</v>
      </c>
      <c r="B932" s="46">
        <f>'GSM сигнализации'!D50</f>
        <v>2800</v>
      </c>
    </row>
    <row r="933" spans="1:2" x14ac:dyDescent="0.25">
      <c r="A933" s="136" t="s">
        <v>1276</v>
      </c>
      <c r="B933" s="46">
        <f>'GSM сигнализации'!D51</f>
        <v>659</v>
      </c>
    </row>
    <row r="934" spans="1:2" ht="31.5" x14ac:dyDescent="0.25">
      <c r="A934" s="136" t="s">
        <v>1278</v>
      </c>
      <c r="B934" s="46">
        <f>'GSM сигнализации'!D53</f>
        <v>700</v>
      </c>
    </row>
    <row r="935" spans="1:2" x14ac:dyDescent="0.25">
      <c r="A935" s="136" t="s">
        <v>478</v>
      </c>
      <c r="B935" s="46">
        <f>'GSM сигнализации'!D54</f>
        <v>1120</v>
      </c>
    </row>
    <row r="936" spans="1:2" x14ac:dyDescent="0.25">
      <c r="A936" s="136" t="s">
        <v>479</v>
      </c>
      <c r="B936" s="46">
        <f>'GSM сигнализации'!D55</f>
        <v>1005</v>
      </c>
    </row>
    <row r="937" spans="1:2" ht="31.5" x14ac:dyDescent="0.25">
      <c r="A937" s="136" t="s">
        <v>480</v>
      </c>
      <c r="B937" s="46">
        <f>'GSM сигнализации'!D56</f>
        <v>1080</v>
      </c>
    </row>
    <row r="938" spans="1:2" x14ac:dyDescent="0.25">
      <c r="A938" s="136" t="s">
        <v>1281</v>
      </c>
      <c r="B938" s="46">
        <f>'GSM сигнализации'!D59</f>
        <v>450</v>
      </c>
    </row>
    <row r="939" spans="1:2" ht="31.5" x14ac:dyDescent="0.25">
      <c r="A939" s="136" t="s">
        <v>481</v>
      </c>
      <c r="B939" s="46">
        <f>'GSM сигнализации'!D60</f>
        <v>600</v>
      </c>
    </row>
    <row r="940" spans="1:2" x14ac:dyDescent="0.25">
      <c r="A940" s="136" t="s">
        <v>1282</v>
      </c>
      <c r="B940" s="46">
        <f>'GSM сигнализации'!D61</f>
        <v>450</v>
      </c>
    </row>
    <row r="941" spans="1:2" ht="31.5" x14ac:dyDescent="0.25">
      <c r="A941" s="136" t="s">
        <v>1284</v>
      </c>
      <c r="B941" s="46">
        <f>'GSM сигнализации'!D63</f>
        <v>138</v>
      </c>
    </row>
    <row r="942" spans="1:2" ht="31.5" x14ac:dyDescent="0.25">
      <c r="A942" s="136" t="s">
        <v>1285</v>
      </c>
      <c r="B942" s="46">
        <f>'GSM сигнализации'!D64</f>
        <v>138</v>
      </c>
    </row>
    <row r="943" spans="1:2" x14ac:dyDescent="0.25">
      <c r="A943" s="136" t="s">
        <v>482</v>
      </c>
      <c r="B943" s="46">
        <f>'GSM сигнализации'!D66</f>
        <v>525</v>
      </c>
    </row>
    <row r="944" spans="1:2" x14ac:dyDescent="0.25">
      <c r="A944" s="136" t="s">
        <v>1287</v>
      </c>
      <c r="B944" s="46">
        <f>'GSM сигнализации'!D67</f>
        <v>450</v>
      </c>
    </row>
    <row r="945" spans="1:2" x14ac:dyDescent="0.25">
      <c r="A945" s="136" t="s">
        <v>483</v>
      </c>
      <c r="B945" s="46">
        <f>'GSM сигнализации'!D68</f>
        <v>580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="120" zoomScaleNormal="120" workbookViewId="0">
      <selection activeCell="F12" sqref="F12"/>
    </sheetView>
  </sheetViews>
  <sheetFormatPr defaultRowHeight="15.75" x14ac:dyDescent="0.25"/>
  <cols>
    <col min="1" max="1" width="46" style="51" bestFit="1" customWidth="1"/>
    <col min="2" max="2" width="15.125" hidden="1" customWidth="1"/>
    <col min="3" max="3" width="12.375" style="93" hidden="1" customWidth="1"/>
    <col min="4" max="4" width="8.5" style="87" customWidth="1"/>
  </cols>
  <sheetData>
    <row r="1" spans="1:4" ht="37.5" customHeight="1" x14ac:dyDescent="0.25">
      <c r="A1" s="68" t="s">
        <v>31</v>
      </c>
      <c r="B1" s="44"/>
      <c r="C1" s="88" t="s">
        <v>48</v>
      </c>
      <c r="D1" s="98" t="s">
        <v>48</v>
      </c>
    </row>
    <row r="2" spans="1:4" ht="18.75" customHeight="1" x14ac:dyDescent="0.25">
      <c r="A2" s="106" t="s">
        <v>318</v>
      </c>
      <c r="B2" s="106"/>
      <c r="C2" s="106"/>
      <c r="D2" s="107"/>
    </row>
    <row r="3" spans="1:4" ht="31.5" x14ac:dyDescent="0.25">
      <c r="A3" s="47" t="s">
        <v>178</v>
      </c>
      <c r="B3" s="84">
        <v>47.35</v>
      </c>
      <c r="C3" s="89">
        <v>56</v>
      </c>
      <c r="D3" s="98">
        <v>56</v>
      </c>
    </row>
    <row r="4" spans="1:4" ht="16.5" thickBot="1" x14ac:dyDescent="0.3">
      <c r="A4" s="86" t="s">
        <v>1207</v>
      </c>
      <c r="B4" s="84"/>
      <c r="C4" s="89">
        <v>75</v>
      </c>
      <c r="D4" s="98">
        <v>75</v>
      </c>
    </row>
    <row r="5" spans="1:4" ht="31.5" x14ac:dyDescent="0.25">
      <c r="A5" s="47" t="s">
        <v>185</v>
      </c>
      <c r="B5" s="84">
        <v>91.93</v>
      </c>
      <c r="C5" s="89">
        <v>105</v>
      </c>
      <c r="D5" s="98">
        <v>105</v>
      </c>
    </row>
    <row r="6" spans="1:4" ht="31.5" x14ac:dyDescent="0.25">
      <c r="A6" s="47" t="s">
        <v>186</v>
      </c>
      <c r="B6" s="84">
        <v>84.25</v>
      </c>
      <c r="C6" s="89">
        <v>96</v>
      </c>
      <c r="D6" s="98">
        <v>96</v>
      </c>
    </row>
    <row r="7" spans="1:4" ht="31.5" x14ac:dyDescent="0.25">
      <c r="A7" s="47" t="s">
        <v>328</v>
      </c>
      <c r="B7" s="39">
        <v>48</v>
      </c>
      <c r="C7" s="89">
        <v>58</v>
      </c>
      <c r="D7" s="98">
        <v>58</v>
      </c>
    </row>
    <row r="8" spans="1:4" x14ac:dyDescent="0.25">
      <c r="A8" s="47" t="s">
        <v>329</v>
      </c>
      <c r="B8" s="39">
        <v>65</v>
      </c>
      <c r="C8" s="89">
        <v>74</v>
      </c>
      <c r="D8" s="98">
        <v>74</v>
      </c>
    </row>
    <row r="9" spans="1:4" ht="31.5" x14ac:dyDescent="0.25">
      <c r="A9" s="47" t="s">
        <v>175</v>
      </c>
      <c r="B9" s="38">
        <v>33</v>
      </c>
      <c r="C9" s="89">
        <v>40</v>
      </c>
      <c r="D9" s="98">
        <v>40</v>
      </c>
    </row>
    <row r="10" spans="1:4" ht="31.5" x14ac:dyDescent="0.25">
      <c r="A10" s="47" t="s">
        <v>176</v>
      </c>
      <c r="B10" s="38">
        <v>85.32</v>
      </c>
      <c r="C10" s="89">
        <v>98</v>
      </c>
      <c r="D10" s="98">
        <v>98</v>
      </c>
    </row>
    <row r="11" spans="1:4" x14ac:dyDescent="0.25">
      <c r="A11" s="47" t="s">
        <v>330</v>
      </c>
      <c r="B11" s="39">
        <v>56.26</v>
      </c>
      <c r="C11" s="89">
        <v>66</v>
      </c>
      <c r="D11" s="98">
        <v>66</v>
      </c>
    </row>
    <row r="12" spans="1:4" ht="31.5" x14ac:dyDescent="0.25">
      <c r="A12" s="47" t="s">
        <v>177</v>
      </c>
      <c r="B12" s="38">
        <v>47</v>
      </c>
      <c r="C12" s="89">
        <v>55</v>
      </c>
      <c r="D12" s="98">
        <v>55</v>
      </c>
    </row>
    <row r="13" spans="1:4" x14ac:dyDescent="0.25">
      <c r="A13" s="47" t="s">
        <v>331</v>
      </c>
      <c r="B13" s="39">
        <v>99.7</v>
      </c>
      <c r="C13" s="89">
        <v>124</v>
      </c>
      <c r="D13" s="98">
        <v>124</v>
      </c>
    </row>
    <row r="14" spans="1:4" x14ac:dyDescent="0.25">
      <c r="A14" s="47" t="s">
        <v>332</v>
      </c>
      <c r="B14" s="39">
        <v>165.84</v>
      </c>
      <c r="C14" s="89">
        <v>195</v>
      </c>
      <c r="D14" s="98">
        <v>195</v>
      </c>
    </row>
    <row r="15" spans="1:4" ht="31.5" x14ac:dyDescent="0.25">
      <c r="A15" s="47" t="s">
        <v>333</v>
      </c>
      <c r="B15" s="39">
        <v>88</v>
      </c>
      <c r="C15" s="89">
        <v>97</v>
      </c>
      <c r="D15" s="98">
        <v>97</v>
      </c>
    </row>
    <row r="16" spans="1:4" ht="32.25" thickBot="1" x14ac:dyDescent="0.3">
      <c r="A16" s="86" t="s">
        <v>336</v>
      </c>
      <c r="B16" s="52"/>
      <c r="C16" s="89">
        <v>378</v>
      </c>
      <c r="D16" s="98">
        <v>378</v>
      </c>
    </row>
    <row r="17" spans="1:4" ht="32.25" thickBot="1" x14ac:dyDescent="0.3">
      <c r="A17" s="86" t="s">
        <v>337</v>
      </c>
      <c r="B17" s="52"/>
      <c r="C17" s="89">
        <v>694</v>
      </c>
      <c r="D17" s="98">
        <v>694</v>
      </c>
    </row>
    <row r="18" spans="1:4" ht="32.25" thickBot="1" x14ac:dyDescent="0.3">
      <c r="A18" s="86" t="s">
        <v>1208</v>
      </c>
      <c r="B18" s="52"/>
      <c r="C18" s="89">
        <v>850</v>
      </c>
      <c r="D18" s="98">
        <v>850</v>
      </c>
    </row>
    <row r="19" spans="1:4" ht="32.25" thickBot="1" x14ac:dyDescent="0.3">
      <c r="A19" s="86" t="s">
        <v>354</v>
      </c>
      <c r="B19" s="52"/>
      <c r="C19" s="89">
        <v>265</v>
      </c>
      <c r="D19" s="98">
        <v>265</v>
      </c>
    </row>
    <row r="20" spans="1:4" ht="32.25" thickBot="1" x14ac:dyDescent="0.3">
      <c r="A20" s="86" t="s">
        <v>355</v>
      </c>
      <c r="B20" s="52"/>
      <c r="C20" s="89">
        <v>555</v>
      </c>
      <c r="D20" s="98">
        <v>555</v>
      </c>
    </row>
    <row r="21" spans="1:4" ht="32.25" thickBot="1" x14ac:dyDescent="0.3">
      <c r="A21" s="86" t="s">
        <v>356</v>
      </c>
      <c r="B21" s="52"/>
      <c r="C21" s="89">
        <v>494</v>
      </c>
      <c r="D21" s="98">
        <v>494</v>
      </c>
    </row>
    <row r="22" spans="1:4" x14ac:dyDescent="0.25">
      <c r="A22" s="47" t="s">
        <v>334</v>
      </c>
      <c r="B22" s="39">
        <v>91.62</v>
      </c>
      <c r="C22" s="89">
        <v>109</v>
      </c>
      <c r="D22" s="98">
        <v>109</v>
      </c>
    </row>
    <row r="23" spans="1:4" x14ac:dyDescent="0.25">
      <c r="A23" s="47" t="s">
        <v>335</v>
      </c>
      <c r="B23" s="39">
        <v>352.26</v>
      </c>
      <c r="C23" s="89">
        <v>398</v>
      </c>
      <c r="D23" s="98">
        <v>398</v>
      </c>
    </row>
    <row r="24" spans="1:4" ht="31.5" x14ac:dyDescent="0.25">
      <c r="A24" s="47" t="s">
        <v>336</v>
      </c>
      <c r="B24" s="39">
        <v>320.13</v>
      </c>
      <c r="C24" s="89">
        <v>378</v>
      </c>
      <c r="D24" s="98">
        <v>378</v>
      </c>
    </row>
    <row r="25" spans="1:4" ht="31.5" x14ac:dyDescent="0.25">
      <c r="A25" s="47" t="s">
        <v>337</v>
      </c>
      <c r="B25" s="39">
        <v>603.45000000000005</v>
      </c>
      <c r="C25" s="89">
        <v>694</v>
      </c>
      <c r="D25" s="98">
        <v>694</v>
      </c>
    </row>
    <row r="26" spans="1:4" ht="31.5" x14ac:dyDescent="0.25">
      <c r="A26" s="47" t="s">
        <v>338</v>
      </c>
      <c r="B26" s="39">
        <v>153</v>
      </c>
      <c r="C26" s="89">
        <v>180</v>
      </c>
      <c r="D26" s="98">
        <v>180</v>
      </c>
    </row>
    <row r="27" spans="1:4" ht="31.5" x14ac:dyDescent="0.25">
      <c r="A27" s="47" t="s">
        <v>179</v>
      </c>
      <c r="B27" s="38">
        <v>388</v>
      </c>
      <c r="C27" s="89">
        <v>661</v>
      </c>
      <c r="D27" s="98">
        <v>661</v>
      </c>
    </row>
    <row r="28" spans="1:4" ht="31.5" x14ac:dyDescent="0.25">
      <c r="A28" s="47" t="s">
        <v>339</v>
      </c>
      <c r="B28" s="39">
        <v>363</v>
      </c>
      <c r="C28" s="89">
        <v>427</v>
      </c>
      <c r="D28" s="98">
        <v>427</v>
      </c>
    </row>
    <row r="29" spans="1:4" ht="31.5" x14ac:dyDescent="0.25">
      <c r="A29" s="47" t="s">
        <v>340</v>
      </c>
      <c r="B29" s="39">
        <v>314</v>
      </c>
      <c r="C29" s="89">
        <v>366</v>
      </c>
      <c r="D29" s="98">
        <v>366</v>
      </c>
    </row>
    <row r="30" spans="1:4" ht="31.5" x14ac:dyDescent="0.25">
      <c r="A30" s="47" t="s">
        <v>341</v>
      </c>
      <c r="B30" s="39">
        <v>518</v>
      </c>
      <c r="C30" s="89">
        <v>609</v>
      </c>
      <c r="D30" s="98">
        <v>609</v>
      </c>
    </row>
    <row r="31" spans="1:4" x14ac:dyDescent="0.25">
      <c r="A31" s="47" t="s">
        <v>342</v>
      </c>
      <c r="B31" s="39">
        <v>309</v>
      </c>
      <c r="C31" s="89"/>
      <c r="D31" s="98"/>
    </row>
    <row r="32" spans="1:4" x14ac:dyDescent="0.25">
      <c r="A32" s="47" t="s">
        <v>343</v>
      </c>
      <c r="B32" s="39">
        <v>310</v>
      </c>
      <c r="C32" s="89">
        <v>365</v>
      </c>
      <c r="D32" s="98">
        <v>365</v>
      </c>
    </row>
    <row r="33" spans="1:4" ht="31.5" x14ac:dyDescent="0.25">
      <c r="A33" s="47" t="s">
        <v>344</v>
      </c>
      <c r="B33" s="39">
        <v>494</v>
      </c>
      <c r="C33" s="89">
        <v>582</v>
      </c>
      <c r="D33" s="98">
        <v>582</v>
      </c>
    </row>
    <row r="34" spans="1:4" ht="31.5" x14ac:dyDescent="0.25">
      <c r="A34" s="47" t="s">
        <v>40</v>
      </c>
      <c r="B34" s="38">
        <v>186.39</v>
      </c>
      <c r="C34" s="89">
        <v>219</v>
      </c>
      <c r="D34" s="98">
        <v>219</v>
      </c>
    </row>
    <row r="35" spans="1:4" ht="31.5" x14ac:dyDescent="0.25">
      <c r="A35" s="47" t="s">
        <v>41</v>
      </c>
      <c r="B35" s="38">
        <v>198.6</v>
      </c>
      <c r="C35" s="89">
        <v>233</v>
      </c>
      <c r="D35" s="98">
        <v>233</v>
      </c>
    </row>
    <row r="36" spans="1:4" ht="31.5" x14ac:dyDescent="0.25">
      <c r="A36" s="47" t="s">
        <v>42</v>
      </c>
      <c r="B36" s="38">
        <v>336.96</v>
      </c>
      <c r="C36" s="89">
        <v>660</v>
      </c>
      <c r="D36" s="98">
        <v>660</v>
      </c>
    </row>
    <row r="37" spans="1:4" ht="31.5" x14ac:dyDescent="0.25">
      <c r="A37" s="47" t="s">
        <v>345</v>
      </c>
      <c r="B37" s="39">
        <v>325.12</v>
      </c>
      <c r="C37" s="89">
        <v>644</v>
      </c>
      <c r="D37" s="98">
        <v>644</v>
      </c>
    </row>
    <row r="38" spans="1:4" ht="31.5" x14ac:dyDescent="0.25">
      <c r="A38" s="47" t="s">
        <v>46</v>
      </c>
      <c r="B38" s="38">
        <v>208.41</v>
      </c>
      <c r="C38" s="89">
        <v>245</v>
      </c>
      <c r="D38" s="98">
        <v>245</v>
      </c>
    </row>
    <row r="39" spans="1:4" ht="31.5" x14ac:dyDescent="0.25">
      <c r="A39" s="47" t="s">
        <v>346</v>
      </c>
      <c r="B39" s="39">
        <v>355.57</v>
      </c>
      <c r="C39" s="89">
        <v>682</v>
      </c>
      <c r="D39" s="98">
        <v>682</v>
      </c>
    </row>
    <row r="40" spans="1:4" x14ac:dyDescent="0.25">
      <c r="A40" s="47" t="s">
        <v>347</v>
      </c>
      <c r="B40" s="39">
        <v>185.34</v>
      </c>
      <c r="C40" s="89">
        <v>218</v>
      </c>
      <c r="D40" s="98">
        <v>218</v>
      </c>
    </row>
    <row r="41" spans="1:4" ht="31.5" x14ac:dyDescent="0.25">
      <c r="A41" s="47" t="s">
        <v>348</v>
      </c>
      <c r="B41" s="39">
        <v>249.94</v>
      </c>
      <c r="C41" s="89">
        <v>278</v>
      </c>
      <c r="D41" s="98">
        <v>278</v>
      </c>
    </row>
    <row r="42" spans="1:4" ht="31.5" x14ac:dyDescent="0.25">
      <c r="A42" s="47" t="s">
        <v>349</v>
      </c>
      <c r="B42" s="39">
        <v>501.18</v>
      </c>
      <c r="C42" s="89">
        <v>590</v>
      </c>
      <c r="D42" s="98">
        <v>590</v>
      </c>
    </row>
    <row r="43" spans="1:4" ht="31.5" x14ac:dyDescent="0.25">
      <c r="A43" s="47" t="s">
        <v>47</v>
      </c>
      <c r="B43" s="38">
        <v>253.82</v>
      </c>
      <c r="C43" s="89">
        <v>656</v>
      </c>
      <c r="D43" s="98">
        <v>656</v>
      </c>
    </row>
    <row r="44" spans="1:4" ht="31.5" x14ac:dyDescent="0.25">
      <c r="A44" s="47" t="s">
        <v>350</v>
      </c>
      <c r="B44" s="39">
        <v>338.64</v>
      </c>
      <c r="C44" s="89">
        <v>383</v>
      </c>
      <c r="D44" s="98">
        <v>383</v>
      </c>
    </row>
    <row r="45" spans="1:4" ht="31.5" x14ac:dyDescent="0.25">
      <c r="A45" s="47" t="s">
        <v>351</v>
      </c>
      <c r="B45" s="39">
        <v>645.41999999999996</v>
      </c>
      <c r="C45" s="89">
        <v>744</v>
      </c>
      <c r="D45" s="98">
        <v>744</v>
      </c>
    </row>
    <row r="46" spans="1:4" ht="31.5" x14ac:dyDescent="0.25">
      <c r="A46" s="47" t="s">
        <v>352</v>
      </c>
      <c r="B46" s="39">
        <v>793.59</v>
      </c>
      <c r="C46" s="89">
        <v>910</v>
      </c>
      <c r="D46" s="98">
        <v>910</v>
      </c>
    </row>
    <row r="47" spans="1:4" ht="31.5" x14ac:dyDescent="0.25">
      <c r="A47" s="47" t="s">
        <v>353</v>
      </c>
      <c r="B47" s="39">
        <v>85</v>
      </c>
      <c r="C47" s="89">
        <v>97</v>
      </c>
      <c r="D47" s="98">
        <v>97</v>
      </c>
    </row>
    <row r="48" spans="1:4" ht="31.5" x14ac:dyDescent="0.25">
      <c r="A48" s="47" t="s">
        <v>354</v>
      </c>
      <c r="B48" s="39">
        <v>228.99</v>
      </c>
      <c r="C48" s="89">
        <v>265</v>
      </c>
      <c r="D48" s="98">
        <v>265</v>
      </c>
    </row>
    <row r="49" spans="1:4" ht="31.5" x14ac:dyDescent="0.25">
      <c r="A49" s="47" t="s">
        <v>355</v>
      </c>
      <c r="B49" s="39">
        <v>491.04</v>
      </c>
      <c r="C49" s="89">
        <v>555</v>
      </c>
      <c r="D49" s="98">
        <v>555</v>
      </c>
    </row>
    <row r="50" spans="1:4" ht="31.5" x14ac:dyDescent="0.25">
      <c r="A50" s="47" t="s">
        <v>356</v>
      </c>
      <c r="B50" s="39">
        <v>213</v>
      </c>
      <c r="C50" s="89">
        <v>494</v>
      </c>
      <c r="D50" s="98">
        <v>494</v>
      </c>
    </row>
    <row r="51" spans="1:4" ht="18.75" customHeight="1" x14ac:dyDescent="0.25">
      <c r="A51" s="106" t="s">
        <v>319</v>
      </c>
      <c r="B51" s="106"/>
      <c r="C51" s="106"/>
      <c r="D51" s="107"/>
    </row>
    <row r="52" spans="1:4" x14ac:dyDescent="0.25">
      <c r="A52" s="47" t="s">
        <v>357</v>
      </c>
      <c r="B52" s="39">
        <v>127</v>
      </c>
      <c r="C52" s="89">
        <v>105</v>
      </c>
      <c r="D52" s="98">
        <v>105</v>
      </c>
    </row>
    <row r="53" spans="1:4" x14ac:dyDescent="0.25">
      <c r="A53" s="47" t="s">
        <v>358</v>
      </c>
      <c r="B53" s="39">
        <v>138</v>
      </c>
      <c r="C53" s="89">
        <v>114</v>
      </c>
      <c r="D53" s="98">
        <v>114</v>
      </c>
    </row>
    <row r="54" spans="1:4" ht="18.75" customHeight="1" x14ac:dyDescent="0.25">
      <c r="A54" s="106" t="s">
        <v>320</v>
      </c>
      <c r="B54" s="106"/>
      <c r="C54" s="106"/>
      <c r="D54" s="107"/>
    </row>
    <row r="55" spans="1:4" ht="31.5" x14ac:dyDescent="0.25">
      <c r="A55" s="64" t="s">
        <v>359</v>
      </c>
      <c r="B55" s="62">
        <v>856</v>
      </c>
      <c r="C55" s="90">
        <v>942</v>
      </c>
      <c r="D55" s="98">
        <v>942</v>
      </c>
    </row>
    <row r="56" spans="1:4" x14ac:dyDescent="0.25">
      <c r="A56" s="47" t="s">
        <v>360</v>
      </c>
      <c r="B56" s="39">
        <v>1550</v>
      </c>
      <c r="C56" s="89">
        <v>1705</v>
      </c>
      <c r="D56" s="98">
        <v>1705</v>
      </c>
    </row>
    <row r="57" spans="1:4" ht="31.5" x14ac:dyDescent="0.25">
      <c r="A57" s="47" t="s">
        <v>361</v>
      </c>
      <c r="B57" s="39">
        <v>260</v>
      </c>
      <c r="C57" s="89">
        <v>286</v>
      </c>
      <c r="D57" s="98">
        <v>286</v>
      </c>
    </row>
    <row r="58" spans="1:4" ht="31.5" x14ac:dyDescent="0.25">
      <c r="A58" s="47" t="s">
        <v>362</v>
      </c>
      <c r="B58" s="39">
        <v>224</v>
      </c>
      <c r="C58" s="89">
        <v>264</v>
      </c>
      <c r="D58" s="98">
        <v>264</v>
      </c>
    </row>
    <row r="59" spans="1:4" ht="31.5" x14ac:dyDescent="0.25">
      <c r="A59" s="47" t="s">
        <v>363</v>
      </c>
      <c r="B59" s="39">
        <v>200</v>
      </c>
      <c r="C59" s="89">
        <v>235</v>
      </c>
      <c r="D59" s="98">
        <v>235</v>
      </c>
    </row>
    <row r="60" spans="1:4" ht="31.5" x14ac:dyDescent="0.25">
      <c r="A60" s="47" t="s">
        <v>364</v>
      </c>
      <c r="B60" s="39">
        <v>300.16000000000003</v>
      </c>
      <c r="C60" s="89">
        <v>330</v>
      </c>
      <c r="D60" s="98">
        <v>330</v>
      </c>
    </row>
    <row r="61" spans="1:4" ht="31.5" x14ac:dyDescent="0.25">
      <c r="A61" s="47" t="s">
        <v>365</v>
      </c>
      <c r="B61" s="39">
        <v>218.3</v>
      </c>
      <c r="C61" s="89">
        <v>240</v>
      </c>
      <c r="D61" s="98">
        <v>240</v>
      </c>
    </row>
    <row r="62" spans="1:4" ht="31.5" x14ac:dyDescent="0.25">
      <c r="A62" s="47" t="s">
        <v>366</v>
      </c>
      <c r="B62" s="39">
        <v>4628.62</v>
      </c>
      <c r="C62" s="89">
        <v>5461</v>
      </c>
      <c r="D62" s="98">
        <v>5461</v>
      </c>
    </row>
    <row r="63" spans="1:4" ht="31.5" x14ac:dyDescent="0.25">
      <c r="A63" s="47" t="s">
        <v>367</v>
      </c>
      <c r="B63" s="39">
        <v>260</v>
      </c>
      <c r="C63" s="89">
        <v>286</v>
      </c>
      <c r="D63" s="98">
        <v>286</v>
      </c>
    </row>
    <row r="64" spans="1:4" ht="31.5" x14ac:dyDescent="0.25">
      <c r="A64" s="47" t="s">
        <v>368</v>
      </c>
      <c r="B64" s="39">
        <v>262</v>
      </c>
      <c r="C64" s="89">
        <v>288</v>
      </c>
      <c r="D64" s="98">
        <v>288</v>
      </c>
    </row>
    <row r="65" spans="1:4" x14ac:dyDescent="0.25">
      <c r="A65" s="47" t="s">
        <v>369</v>
      </c>
      <c r="B65" s="39">
        <v>255</v>
      </c>
      <c r="C65" s="89">
        <v>277</v>
      </c>
      <c r="D65" s="98">
        <v>277</v>
      </c>
    </row>
    <row r="66" spans="1:4" hidden="1" x14ac:dyDescent="0.25">
      <c r="A66" s="49" t="s">
        <v>1204</v>
      </c>
      <c r="B66" s="52">
        <v>260</v>
      </c>
      <c r="C66" s="89"/>
      <c r="D66" s="98"/>
    </row>
    <row r="67" spans="1:4" x14ac:dyDescent="0.25">
      <c r="A67" s="47" t="s">
        <v>370</v>
      </c>
      <c r="B67" s="39">
        <v>131</v>
      </c>
      <c r="C67" s="89">
        <v>144</v>
      </c>
      <c r="D67" s="98">
        <v>144</v>
      </c>
    </row>
    <row r="68" spans="1:4" x14ac:dyDescent="0.25">
      <c r="A68" s="47" t="s">
        <v>371</v>
      </c>
      <c r="B68" s="39">
        <v>180</v>
      </c>
      <c r="C68" s="89">
        <v>198</v>
      </c>
      <c r="D68" s="98">
        <v>198</v>
      </c>
    </row>
    <row r="69" spans="1:4" x14ac:dyDescent="0.25">
      <c r="A69" s="47" t="s">
        <v>372</v>
      </c>
      <c r="B69" s="39">
        <v>450</v>
      </c>
      <c r="C69" s="89">
        <v>486</v>
      </c>
      <c r="D69" s="98">
        <v>486</v>
      </c>
    </row>
    <row r="70" spans="1:4" ht="18.75" x14ac:dyDescent="0.25">
      <c r="A70" s="106" t="s">
        <v>321</v>
      </c>
      <c r="B70" s="106"/>
      <c r="C70" s="106"/>
      <c r="D70" s="107"/>
    </row>
    <row r="71" spans="1:4" x14ac:dyDescent="0.25">
      <c r="A71" s="47" t="s">
        <v>373</v>
      </c>
      <c r="B71" s="39">
        <v>94.55</v>
      </c>
      <c r="C71" s="89">
        <v>112</v>
      </c>
      <c r="D71" s="98">
        <v>112</v>
      </c>
    </row>
    <row r="72" spans="1:4" ht="21" customHeight="1" x14ac:dyDescent="0.25">
      <c r="A72" s="47" t="s">
        <v>374</v>
      </c>
      <c r="B72" s="39">
        <v>1138</v>
      </c>
      <c r="C72" s="89">
        <v>1337</v>
      </c>
      <c r="D72" s="98">
        <v>1337</v>
      </c>
    </row>
    <row r="73" spans="1:4" x14ac:dyDescent="0.25">
      <c r="A73" s="47" t="s">
        <v>375</v>
      </c>
      <c r="B73" s="39">
        <v>1584.25</v>
      </c>
      <c r="C73" s="89">
        <v>1850</v>
      </c>
      <c r="D73" s="98">
        <v>1850</v>
      </c>
    </row>
    <row r="74" spans="1:4" x14ac:dyDescent="0.25">
      <c r="A74" s="47" t="s">
        <v>376</v>
      </c>
      <c r="B74" s="39">
        <v>2970</v>
      </c>
      <c r="C74" s="89">
        <v>3469</v>
      </c>
      <c r="D74" s="98">
        <v>3469</v>
      </c>
    </row>
    <row r="75" spans="1:4" ht="18.75" customHeight="1" x14ac:dyDescent="0.25">
      <c r="A75" s="106" t="s">
        <v>377</v>
      </c>
      <c r="B75" s="106"/>
      <c r="C75" s="106"/>
      <c r="D75" s="107"/>
    </row>
    <row r="76" spans="1:4" x14ac:dyDescent="0.25">
      <c r="A76" s="47" t="s">
        <v>416</v>
      </c>
      <c r="B76" s="39">
        <v>1223.7</v>
      </c>
      <c r="C76" s="89">
        <v>1346</v>
      </c>
      <c r="D76" s="98">
        <v>1346</v>
      </c>
    </row>
    <row r="77" spans="1:4" ht="31.5" x14ac:dyDescent="0.25">
      <c r="A77" s="47" t="s">
        <v>45</v>
      </c>
      <c r="B77" s="36">
        <v>410</v>
      </c>
      <c r="C77" s="91">
        <v>451</v>
      </c>
      <c r="D77" s="98">
        <v>451</v>
      </c>
    </row>
    <row r="78" spans="1:4" ht="31.5" x14ac:dyDescent="0.25">
      <c r="A78" s="48" t="s">
        <v>33</v>
      </c>
      <c r="B78" s="35">
        <v>552</v>
      </c>
      <c r="C78" s="92">
        <v>607</v>
      </c>
      <c r="D78" s="98">
        <v>607</v>
      </c>
    </row>
    <row r="79" spans="1:4" ht="31.5" x14ac:dyDescent="0.25">
      <c r="A79" s="48" t="s">
        <v>32</v>
      </c>
      <c r="B79" s="35">
        <v>401</v>
      </c>
      <c r="C79" s="92">
        <v>441</v>
      </c>
      <c r="D79" s="98">
        <v>441</v>
      </c>
    </row>
    <row r="80" spans="1:4" x14ac:dyDescent="0.25">
      <c r="A80" s="47" t="s">
        <v>378</v>
      </c>
      <c r="B80" s="39">
        <v>400.02</v>
      </c>
      <c r="C80" s="89">
        <v>440</v>
      </c>
      <c r="D80" s="98">
        <v>440</v>
      </c>
    </row>
    <row r="81" spans="1:4" x14ac:dyDescent="0.25">
      <c r="A81" s="47" t="s">
        <v>379</v>
      </c>
      <c r="B81" s="39">
        <v>643.15</v>
      </c>
      <c r="C81" s="89">
        <v>707</v>
      </c>
      <c r="D81" s="98">
        <v>707</v>
      </c>
    </row>
    <row r="82" spans="1:4" x14ac:dyDescent="0.25">
      <c r="A82" s="47" t="s">
        <v>380</v>
      </c>
      <c r="B82" s="39">
        <v>697.97</v>
      </c>
      <c r="C82" s="89">
        <v>768</v>
      </c>
      <c r="D82" s="98">
        <v>768</v>
      </c>
    </row>
    <row r="83" spans="1:4" ht="31.5" x14ac:dyDescent="0.25">
      <c r="A83" s="47" t="s">
        <v>34</v>
      </c>
      <c r="B83" s="36">
        <v>615</v>
      </c>
      <c r="C83" s="91">
        <v>677</v>
      </c>
      <c r="D83" s="98">
        <v>677</v>
      </c>
    </row>
    <row r="84" spans="1:4" x14ac:dyDescent="0.25">
      <c r="A84" s="47" t="s">
        <v>381</v>
      </c>
      <c r="B84" s="39">
        <v>553.41999999999996</v>
      </c>
      <c r="C84" s="89">
        <v>609</v>
      </c>
      <c r="D84" s="98">
        <v>609</v>
      </c>
    </row>
    <row r="85" spans="1:4" x14ac:dyDescent="0.25">
      <c r="A85" s="47" t="s">
        <v>382</v>
      </c>
      <c r="B85" s="39">
        <v>944</v>
      </c>
      <c r="C85" s="89">
        <v>1038</v>
      </c>
      <c r="D85" s="98">
        <v>1038</v>
      </c>
    </row>
    <row r="86" spans="1:4" x14ac:dyDescent="0.25">
      <c r="A86" s="47" t="s">
        <v>383</v>
      </c>
      <c r="B86" s="39">
        <v>622</v>
      </c>
      <c r="C86" s="89">
        <v>684</v>
      </c>
      <c r="D86" s="98">
        <v>684</v>
      </c>
    </row>
    <row r="87" spans="1:4" ht="18.75" customHeight="1" x14ac:dyDescent="0.25">
      <c r="A87" s="106" t="s">
        <v>322</v>
      </c>
      <c r="B87" s="106"/>
      <c r="C87" s="106"/>
      <c r="D87" s="107"/>
    </row>
    <row r="88" spans="1:4" ht="31.5" x14ac:dyDescent="0.25">
      <c r="A88" s="47" t="s">
        <v>469</v>
      </c>
      <c r="B88" s="38">
        <v>2200</v>
      </c>
      <c r="C88" s="89">
        <v>2424</v>
      </c>
      <c r="D88" s="98">
        <v>2424</v>
      </c>
    </row>
    <row r="89" spans="1:4" ht="31.5" x14ac:dyDescent="0.25">
      <c r="A89" s="47" t="s">
        <v>384</v>
      </c>
      <c r="B89" s="39">
        <v>1479</v>
      </c>
      <c r="C89" s="89">
        <v>1627</v>
      </c>
      <c r="D89" s="98">
        <v>1627</v>
      </c>
    </row>
    <row r="90" spans="1:4" x14ac:dyDescent="0.25">
      <c r="A90" s="47" t="s">
        <v>385</v>
      </c>
      <c r="B90" s="39">
        <v>1252</v>
      </c>
      <c r="C90" s="89"/>
      <c r="D90" s="98"/>
    </row>
    <row r="91" spans="1:4" ht="18.75" customHeight="1" x14ac:dyDescent="0.25">
      <c r="A91" s="106" t="s">
        <v>323</v>
      </c>
      <c r="B91" s="106"/>
      <c r="C91" s="106"/>
      <c r="D91" s="107"/>
    </row>
    <row r="92" spans="1:4" x14ac:dyDescent="0.25">
      <c r="A92" s="47" t="s">
        <v>386</v>
      </c>
      <c r="B92" s="39">
        <v>1691</v>
      </c>
      <c r="C92" s="89">
        <v>1860</v>
      </c>
      <c r="D92" s="98">
        <v>1860</v>
      </c>
    </row>
    <row r="93" spans="1:4" ht="31.5" x14ac:dyDescent="0.25">
      <c r="A93" s="48" t="s">
        <v>166</v>
      </c>
      <c r="B93" s="38">
        <v>551</v>
      </c>
      <c r="C93" s="89">
        <v>606</v>
      </c>
      <c r="D93" s="98">
        <v>606</v>
      </c>
    </row>
    <row r="94" spans="1:4" hidden="1" x14ac:dyDescent="0.25">
      <c r="A94" s="47" t="s">
        <v>387</v>
      </c>
      <c r="B94" s="39">
        <v>784</v>
      </c>
      <c r="C94" s="89"/>
      <c r="D94" s="98"/>
    </row>
    <row r="95" spans="1:4" ht="47.25" x14ac:dyDescent="0.25">
      <c r="A95" s="47" t="s">
        <v>36</v>
      </c>
      <c r="B95" s="38">
        <v>655</v>
      </c>
      <c r="C95" s="89">
        <v>721</v>
      </c>
      <c r="D95" s="98">
        <v>721</v>
      </c>
    </row>
    <row r="96" spans="1:4" x14ac:dyDescent="0.25">
      <c r="A96" s="47" t="s">
        <v>388</v>
      </c>
      <c r="B96" s="38">
        <v>450</v>
      </c>
      <c r="C96" s="89">
        <v>407</v>
      </c>
      <c r="D96" s="98">
        <v>407</v>
      </c>
    </row>
    <row r="97" spans="1:4" x14ac:dyDescent="0.25">
      <c r="A97" s="47" t="s">
        <v>389</v>
      </c>
      <c r="B97" s="38">
        <v>570</v>
      </c>
      <c r="C97" s="89">
        <v>623</v>
      </c>
      <c r="D97" s="98">
        <v>623</v>
      </c>
    </row>
    <row r="98" spans="1:4" x14ac:dyDescent="0.25">
      <c r="A98" s="47" t="s">
        <v>390</v>
      </c>
      <c r="B98" s="38">
        <v>499</v>
      </c>
      <c r="C98" s="89">
        <v>549</v>
      </c>
      <c r="D98" s="98">
        <v>549</v>
      </c>
    </row>
    <row r="99" spans="1:4" x14ac:dyDescent="0.25">
      <c r="A99" s="47" t="s">
        <v>391</v>
      </c>
      <c r="B99" s="38">
        <v>592</v>
      </c>
      <c r="C99" s="89">
        <v>651</v>
      </c>
      <c r="D99" s="98">
        <v>651</v>
      </c>
    </row>
    <row r="100" spans="1:4" ht="31.5" x14ac:dyDescent="0.25">
      <c r="A100" s="47" t="s">
        <v>38</v>
      </c>
      <c r="B100" s="39">
        <v>452</v>
      </c>
      <c r="C100" s="89">
        <v>497</v>
      </c>
      <c r="D100" s="98">
        <v>497</v>
      </c>
    </row>
    <row r="101" spans="1:4" x14ac:dyDescent="0.25">
      <c r="A101" s="47" t="s">
        <v>392</v>
      </c>
      <c r="B101" s="38">
        <v>1453</v>
      </c>
      <c r="C101" s="89">
        <v>1599</v>
      </c>
      <c r="D101" s="98">
        <v>1599</v>
      </c>
    </row>
    <row r="102" spans="1:4" x14ac:dyDescent="0.25">
      <c r="A102" s="47" t="s">
        <v>39</v>
      </c>
      <c r="B102" s="39">
        <v>1823</v>
      </c>
      <c r="C102" s="89">
        <v>2006</v>
      </c>
      <c r="D102" s="98">
        <v>2006</v>
      </c>
    </row>
    <row r="103" spans="1:4" x14ac:dyDescent="0.25">
      <c r="A103" s="47" t="s">
        <v>393</v>
      </c>
      <c r="B103" s="38">
        <v>1524</v>
      </c>
      <c r="C103" s="89">
        <v>1677</v>
      </c>
      <c r="D103" s="98">
        <v>1677</v>
      </c>
    </row>
    <row r="104" spans="1:4" x14ac:dyDescent="0.25">
      <c r="A104" s="47" t="s">
        <v>394</v>
      </c>
      <c r="B104" s="38">
        <v>459</v>
      </c>
      <c r="C104" s="89">
        <v>505</v>
      </c>
      <c r="D104" s="98">
        <v>505</v>
      </c>
    </row>
    <row r="105" spans="1:4" x14ac:dyDescent="0.25">
      <c r="A105" s="47" t="s">
        <v>475</v>
      </c>
      <c r="B105" s="38">
        <v>374.06</v>
      </c>
      <c r="C105" s="89">
        <v>411</v>
      </c>
      <c r="D105" s="98">
        <v>411</v>
      </c>
    </row>
    <row r="106" spans="1:4" x14ac:dyDescent="0.25">
      <c r="A106" s="47" t="s">
        <v>395</v>
      </c>
      <c r="B106" s="38">
        <v>398.25</v>
      </c>
      <c r="C106" s="89">
        <v>438</v>
      </c>
      <c r="D106" s="98">
        <v>438</v>
      </c>
    </row>
    <row r="107" spans="1:4" x14ac:dyDescent="0.25">
      <c r="A107" s="47" t="s">
        <v>396</v>
      </c>
      <c r="B107" s="38">
        <v>435.42</v>
      </c>
      <c r="C107" s="89">
        <v>479</v>
      </c>
      <c r="D107" s="98">
        <v>479</v>
      </c>
    </row>
    <row r="108" spans="1:4" x14ac:dyDescent="0.25">
      <c r="A108" s="47" t="s">
        <v>397</v>
      </c>
      <c r="B108" s="38">
        <v>528.04999999999995</v>
      </c>
      <c r="C108" s="89">
        <v>581</v>
      </c>
      <c r="D108" s="98">
        <v>581</v>
      </c>
    </row>
    <row r="109" spans="1:4" x14ac:dyDescent="0.25">
      <c r="A109" s="47" t="s">
        <v>398</v>
      </c>
      <c r="B109" s="38">
        <v>455</v>
      </c>
      <c r="C109" s="89">
        <v>501</v>
      </c>
      <c r="D109" s="98">
        <v>501</v>
      </c>
    </row>
    <row r="110" spans="1:4" x14ac:dyDescent="0.25">
      <c r="A110" s="47" t="s">
        <v>399</v>
      </c>
      <c r="B110" s="38">
        <v>427</v>
      </c>
      <c r="C110" s="89">
        <v>470</v>
      </c>
      <c r="D110" s="98">
        <v>470</v>
      </c>
    </row>
    <row r="111" spans="1:4" x14ac:dyDescent="0.25">
      <c r="A111" s="47" t="s">
        <v>400</v>
      </c>
      <c r="B111" s="38">
        <v>453</v>
      </c>
      <c r="C111" s="89">
        <v>498</v>
      </c>
      <c r="D111" s="98">
        <v>498</v>
      </c>
    </row>
    <row r="112" spans="1:4" x14ac:dyDescent="0.25">
      <c r="A112" s="47" t="s">
        <v>401</v>
      </c>
      <c r="B112" s="38">
        <v>457</v>
      </c>
      <c r="C112" s="89">
        <v>503</v>
      </c>
      <c r="D112" s="98">
        <v>503</v>
      </c>
    </row>
    <row r="113" spans="1:4" x14ac:dyDescent="0.25">
      <c r="A113" s="47" t="s">
        <v>402</v>
      </c>
      <c r="B113" s="38">
        <v>472</v>
      </c>
      <c r="C113" s="89">
        <v>519</v>
      </c>
      <c r="D113" s="98">
        <v>519</v>
      </c>
    </row>
    <row r="114" spans="1:4" x14ac:dyDescent="0.25">
      <c r="A114" s="47" t="s">
        <v>403</v>
      </c>
      <c r="B114" s="38">
        <v>497</v>
      </c>
      <c r="C114" s="89">
        <v>812</v>
      </c>
      <c r="D114" s="98">
        <v>812</v>
      </c>
    </row>
    <row r="115" spans="1:4" x14ac:dyDescent="0.25">
      <c r="A115" s="47" t="s">
        <v>170</v>
      </c>
      <c r="B115" s="38">
        <v>739</v>
      </c>
      <c r="C115" s="89">
        <v>812</v>
      </c>
      <c r="D115" s="98">
        <v>812</v>
      </c>
    </row>
    <row r="116" spans="1:4" x14ac:dyDescent="0.25">
      <c r="A116" s="47" t="s">
        <v>404</v>
      </c>
      <c r="B116" s="38">
        <v>738.09</v>
      </c>
      <c r="C116" s="89">
        <v>812</v>
      </c>
      <c r="D116" s="98">
        <v>812</v>
      </c>
    </row>
    <row r="117" spans="1:4" x14ac:dyDescent="0.25">
      <c r="A117" s="47" t="s">
        <v>405</v>
      </c>
      <c r="B117" s="38">
        <v>1241.95</v>
      </c>
      <c r="C117" s="89">
        <v>1366</v>
      </c>
      <c r="D117" s="98">
        <v>1366</v>
      </c>
    </row>
    <row r="118" spans="1:4" x14ac:dyDescent="0.25">
      <c r="A118" s="47" t="s">
        <v>474</v>
      </c>
      <c r="B118" s="39">
        <v>533</v>
      </c>
      <c r="C118" s="89">
        <v>587</v>
      </c>
      <c r="D118" s="98">
        <v>587</v>
      </c>
    </row>
    <row r="119" spans="1:4" x14ac:dyDescent="0.25">
      <c r="A119" s="47" t="s">
        <v>406</v>
      </c>
      <c r="B119" s="38">
        <v>726.29</v>
      </c>
      <c r="C119" s="89">
        <v>799</v>
      </c>
      <c r="D119" s="98">
        <v>799</v>
      </c>
    </row>
    <row r="120" spans="1:4" x14ac:dyDescent="0.25">
      <c r="A120" s="47" t="s">
        <v>407</v>
      </c>
      <c r="B120" s="38">
        <v>942.82</v>
      </c>
      <c r="C120" s="89">
        <v>1037</v>
      </c>
      <c r="D120" s="98">
        <v>1037</v>
      </c>
    </row>
    <row r="121" spans="1:4" x14ac:dyDescent="0.25">
      <c r="A121" s="47" t="s">
        <v>408</v>
      </c>
      <c r="B121" s="38">
        <v>988.25</v>
      </c>
      <c r="C121" s="89">
        <v>1087</v>
      </c>
      <c r="D121" s="98">
        <v>1087</v>
      </c>
    </row>
    <row r="122" spans="1:4" x14ac:dyDescent="0.25">
      <c r="A122" s="47" t="s">
        <v>409</v>
      </c>
      <c r="B122" s="38">
        <v>699.15</v>
      </c>
      <c r="C122" s="89">
        <v>769</v>
      </c>
      <c r="D122" s="98">
        <v>769</v>
      </c>
    </row>
    <row r="123" spans="1:4" x14ac:dyDescent="0.25">
      <c r="A123" s="47" t="s">
        <v>410</v>
      </c>
      <c r="B123" s="38">
        <v>1030.1400000000001</v>
      </c>
      <c r="C123" s="89">
        <v>1133</v>
      </c>
      <c r="D123" s="98">
        <v>1133</v>
      </c>
    </row>
    <row r="124" spans="1:4" x14ac:dyDescent="0.25">
      <c r="A124" s="47" t="s">
        <v>411</v>
      </c>
      <c r="B124" s="38">
        <v>921.58</v>
      </c>
      <c r="C124" s="89">
        <v>1014</v>
      </c>
      <c r="D124" s="98">
        <v>1014</v>
      </c>
    </row>
    <row r="125" spans="1:4" x14ac:dyDescent="0.25">
      <c r="A125" s="47" t="s">
        <v>473</v>
      </c>
      <c r="B125" s="38">
        <v>601</v>
      </c>
      <c r="C125" s="89">
        <v>662</v>
      </c>
      <c r="D125" s="98">
        <v>662</v>
      </c>
    </row>
    <row r="126" spans="1:4" x14ac:dyDescent="0.25">
      <c r="A126" s="47" t="s">
        <v>412</v>
      </c>
      <c r="B126" s="38">
        <v>634.84</v>
      </c>
      <c r="C126" s="89">
        <v>698</v>
      </c>
      <c r="D126" s="98">
        <v>698</v>
      </c>
    </row>
    <row r="127" spans="1:4" ht="31.5" hidden="1" x14ac:dyDescent="0.25">
      <c r="A127" s="48" t="s">
        <v>35</v>
      </c>
      <c r="B127" s="38">
        <v>501</v>
      </c>
      <c r="C127" s="89"/>
      <c r="D127" s="98"/>
    </row>
    <row r="128" spans="1:4" hidden="1" x14ac:dyDescent="0.25">
      <c r="A128" s="49" t="s">
        <v>143</v>
      </c>
      <c r="B128" s="42"/>
      <c r="C128" s="89"/>
      <c r="D128" s="98"/>
    </row>
    <row r="129" spans="1:4" hidden="1" x14ac:dyDescent="0.25">
      <c r="A129" s="49" t="s">
        <v>144</v>
      </c>
      <c r="B129" s="42"/>
      <c r="C129" s="89"/>
      <c r="D129" s="98"/>
    </row>
    <row r="130" spans="1:4" hidden="1" x14ac:dyDescent="0.25">
      <c r="A130" s="49" t="s">
        <v>145</v>
      </c>
      <c r="B130" s="42"/>
      <c r="C130" s="89"/>
      <c r="D130" s="98"/>
    </row>
    <row r="131" spans="1:4" x14ac:dyDescent="0.25">
      <c r="A131" s="47" t="s">
        <v>413</v>
      </c>
      <c r="B131" s="38">
        <v>551</v>
      </c>
      <c r="C131" s="89">
        <v>606</v>
      </c>
      <c r="D131" s="98">
        <v>606</v>
      </c>
    </row>
    <row r="132" spans="1:4" x14ac:dyDescent="0.25">
      <c r="A132" s="47" t="s">
        <v>414</v>
      </c>
      <c r="B132" s="38">
        <v>370</v>
      </c>
      <c r="C132" s="89">
        <v>407</v>
      </c>
      <c r="D132" s="98">
        <v>407</v>
      </c>
    </row>
    <row r="133" spans="1:4" x14ac:dyDescent="0.25">
      <c r="A133" s="47" t="s">
        <v>415</v>
      </c>
      <c r="B133" s="38">
        <v>589</v>
      </c>
      <c r="C133" s="89">
        <v>648</v>
      </c>
      <c r="D133" s="98">
        <v>648</v>
      </c>
    </row>
    <row r="134" spans="1:4" x14ac:dyDescent="0.25">
      <c r="A134" s="47" t="s">
        <v>417</v>
      </c>
      <c r="B134" s="38">
        <v>1033</v>
      </c>
      <c r="C134" s="89">
        <v>1467</v>
      </c>
      <c r="D134" s="98">
        <v>1467</v>
      </c>
    </row>
    <row r="135" spans="1:4" x14ac:dyDescent="0.25">
      <c r="A135" s="47" t="s">
        <v>418</v>
      </c>
      <c r="B135" s="38">
        <v>2015</v>
      </c>
      <c r="C135" s="89">
        <v>2217</v>
      </c>
      <c r="D135" s="98">
        <v>2217</v>
      </c>
    </row>
    <row r="136" spans="1:4" x14ac:dyDescent="0.25">
      <c r="A136" s="47" t="s">
        <v>419</v>
      </c>
      <c r="B136" s="38">
        <v>1358</v>
      </c>
      <c r="C136" s="89">
        <v>1494</v>
      </c>
      <c r="D136" s="98">
        <v>1494</v>
      </c>
    </row>
    <row r="137" spans="1:4" x14ac:dyDescent="0.25">
      <c r="A137" s="47" t="s">
        <v>420</v>
      </c>
      <c r="B137" s="38">
        <v>1500</v>
      </c>
      <c r="C137" s="89">
        <v>1650</v>
      </c>
      <c r="D137" s="98">
        <v>1650</v>
      </c>
    </row>
    <row r="138" spans="1:4" x14ac:dyDescent="0.25">
      <c r="A138" s="47" t="s">
        <v>421</v>
      </c>
      <c r="B138" s="38">
        <v>389.4</v>
      </c>
      <c r="C138" s="89">
        <v>428</v>
      </c>
      <c r="D138" s="98">
        <v>428</v>
      </c>
    </row>
    <row r="139" spans="1:4" hidden="1" x14ac:dyDescent="0.25">
      <c r="A139" s="47" t="s">
        <v>422</v>
      </c>
      <c r="B139" s="38">
        <v>1700</v>
      </c>
      <c r="C139" s="89"/>
      <c r="D139" s="98"/>
    </row>
    <row r="140" spans="1:4" x14ac:dyDescent="0.25">
      <c r="A140" s="47" t="s">
        <v>423</v>
      </c>
      <c r="B140" s="38">
        <v>565.22</v>
      </c>
      <c r="C140" s="89">
        <v>622</v>
      </c>
      <c r="D140" s="98">
        <v>622</v>
      </c>
    </row>
    <row r="141" spans="1:4" x14ac:dyDescent="0.25">
      <c r="A141" s="47" t="s">
        <v>424</v>
      </c>
      <c r="B141" s="38">
        <v>738.09</v>
      </c>
      <c r="C141" s="89">
        <v>812</v>
      </c>
      <c r="D141" s="98">
        <v>812</v>
      </c>
    </row>
    <row r="142" spans="1:4" x14ac:dyDescent="0.25">
      <c r="A142" s="47" t="s">
        <v>425</v>
      </c>
      <c r="B142" s="38">
        <v>738.09</v>
      </c>
      <c r="C142" s="89">
        <v>812</v>
      </c>
      <c r="D142" s="98">
        <v>812</v>
      </c>
    </row>
    <row r="143" spans="1:4" x14ac:dyDescent="0.25">
      <c r="A143" s="47" t="s">
        <v>426</v>
      </c>
      <c r="B143" s="38">
        <v>726.29</v>
      </c>
      <c r="C143" s="89">
        <v>799</v>
      </c>
      <c r="D143" s="98">
        <v>799</v>
      </c>
    </row>
    <row r="144" spans="1:4" x14ac:dyDescent="0.25">
      <c r="A144" s="47" t="s">
        <v>427</v>
      </c>
      <c r="B144" s="38">
        <v>533.36</v>
      </c>
      <c r="C144" s="89">
        <v>587</v>
      </c>
      <c r="D144" s="98">
        <v>587</v>
      </c>
    </row>
    <row r="145" spans="1:4" x14ac:dyDescent="0.25">
      <c r="A145" s="47" t="s">
        <v>472</v>
      </c>
      <c r="B145" s="38">
        <v>942</v>
      </c>
      <c r="C145" s="89">
        <v>1037</v>
      </c>
      <c r="D145" s="98">
        <v>1037</v>
      </c>
    </row>
    <row r="146" spans="1:4" x14ac:dyDescent="0.25">
      <c r="A146" s="47" t="s">
        <v>428</v>
      </c>
      <c r="B146" s="38">
        <v>988.25</v>
      </c>
      <c r="C146" s="89">
        <v>1087</v>
      </c>
      <c r="D146" s="98">
        <v>1087</v>
      </c>
    </row>
    <row r="147" spans="1:4" x14ac:dyDescent="0.25">
      <c r="A147" s="47" t="s">
        <v>429</v>
      </c>
      <c r="B147" s="38">
        <v>1030.1400000000001</v>
      </c>
      <c r="C147" s="89">
        <v>1133</v>
      </c>
      <c r="D147" s="98">
        <v>1133</v>
      </c>
    </row>
    <row r="148" spans="1:4" x14ac:dyDescent="0.25">
      <c r="A148" s="47" t="s">
        <v>1150</v>
      </c>
      <c r="B148" s="38">
        <v>4119.97</v>
      </c>
      <c r="C148" s="89">
        <v>4532</v>
      </c>
      <c r="D148" s="98">
        <v>4532</v>
      </c>
    </row>
    <row r="149" spans="1:4" ht="31.5" x14ac:dyDescent="0.25">
      <c r="A149" s="47" t="s">
        <v>471</v>
      </c>
      <c r="B149" s="39">
        <v>722</v>
      </c>
      <c r="C149" s="89">
        <v>794</v>
      </c>
      <c r="D149" s="98">
        <v>794</v>
      </c>
    </row>
    <row r="150" spans="1:4" x14ac:dyDescent="0.25">
      <c r="A150" s="47" t="s">
        <v>430</v>
      </c>
      <c r="B150" s="38">
        <v>752.25</v>
      </c>
      <c r="C150" s="89">
        <v>827</v>
      </c>
      <c r="D150" s="98">
        <v>827</v>
      </c>
    </row>
    <row r="151" spans="1:4" x14ac:dyDescent="0.25">
      <c r="A151" s="47" t="s">
        <v>431</v>
      </c>
      <c r="B151" s="38">
        <v>592.36</v>
      </c>
      <c r="C151" s="89">
        <v>652</v>
      </c>
      <c r="D151" s="98">
        <v>652</v>
      </c>
    </row>
    <row r="152" spans="1:4" x14ac:dyDescent="0.25">
      <c r="A152" s="47" t="s">
        <v>432</v>
      </c>
      <c r="B152" s="38">
        <v>551</v>
      </c>
      <c r="C152" s="89">
        <v>606</v>
      </c>
      <c r="D152" s="98">
        <v>606</v>
      </c>
    </row>
    <row r="153" spans="1:4" x14ac:dyDescent="0.25">
      <c r="A153" s="47" t="s">
        <v>433</v>
      </c>
      <c r="B153" s="38">
        <v>921.58</v>
      </c>
      <c r="C153" s="89">
        <v>1014</v>
      </c>
      <c r="D153" s="98">
        <v>1014</v>
      </c>
    </row>
    <row r="154" spans="1:4" x14ac:dyDescent="0.25">
      <c r="A154" s="47" t="s">
        <v>434</v>
      </c>
      <c r="B154" s="38">
        <v>738.09</v>
      </c>
      <c r="C154" s="89">
        <v>812</v>
      </c>
      <c r="D154" s="98">
        <v>812</v>
      </c>
    </row>
    <row r="155" spans="1:4" x14ac:dyDescent="0.25">
      <c r="A155" s="47" t="s">
        <v>435</v>
      </c>
      <c r="B155" s="38">
        <v>942.82</v>
      </c>
      <c r="C155" s="89">
        <v>1037</v>
      </c>
      <c r="D155" s="98">
        <v>1037</v>
      </c>
    </row>
    <row r="156" spans="1:4" x14ac:dyDescent="0.25">
      <c r="A156" s="47" t="s">
        <v>436</v>
      </c>
      <c r="B156" s="38">
        <v>988.25</v>
      </c>
      <c r="C156" s="89">
        <v>1087</v>
      </c>
      <c r="D156" s="98">
        <v>1087</v>
      </c>
    </row>
    <row r="157" spans="1:4" ht="31.5" x14ac:dyDescent="0.25">
      <c r="A157" s="47" t="s">
        <v>37</v>
      </c>
      <c r="B157" s="38">
        <v>690</v>
      </c>
      <c r="C157" s="89">
        <v>759</v>
      </c>
      <c r="D157" s="98">
        <v>759</v>
      </c>
    </row>
    <row r="158" spans="1:4" x14ac:dyDescent="0.25">
      <c r="A158" s="47" t="s">
        <v>437</v>
      </c>
      <c r="B158" s="38">
        <v>781</v>
      </c>
      <c r="C158" s="89">
        <v>859</v>
      </c>
      <c r="D158" s="98">
        <v>859</v>
      </c>
    </row>
    <row r="159" spans="1:4" x14ac:dyDescent="0.25">
      <c r="A159" s="47" t="s">
        <v>438</v>
      </c>
      <c r="B159" s="38">
        <v>1311</v>
      </c>
      <c r="C159" s="89">
        <v>1442</v>
      </c>
      <c r="D159" s="98">
        <v>1442</v>
      </c>
    </row>
    <row r="160" spans="1:4" x14ac:dyDescent="0.25">
      <c r="A160" s="47" t="s">
        <v>439</v>
      </c>
      <c r="B160" s="38">
        <v>733.37</v>
      </c>
      <c r="C160" s="89">
        <v>807</v>
      </c>
      <c r="D160" s="98">
        <v>807</v>
      </c>
    </row>
    <row r="161" spans="1:4" ht="18.75" x14ac:dyDescent="0.25">
      <c r="A161" s="106" t="s">
        <v>324</v>
      </c>
      <c r="B161" s="106"/>
      <c r="C161" s="106"/>
      <c r="D161" s="107"/>
    </row>
    <row r="162" spans="1:4" ht="31.5" x14ac:dyDescent="0.25">
      <c r="A162" s="47" t="s">
        <v>441</v>
      </c>
      <c r="B162" s="38">
        <v>1028</v>
      </c>
      <c r="C162" s="89">
        <v>1128</v>
      </c>
      <c r="D162" s="98">
        <v>1128</v>
      </c>
    </row>
    <row r="163" spans="1:4" x14ac:dyDescent="0.25">
      <c r="A163" s="47" t="s">
        <v>444</v>
      </c>
      <c r="B163" s="38">
        <v>788</v>
      </c>
      <c r="C163" s="89">
        <v>867</v>
      </c>
      <c r="D163" s="98">
        <v>867</v>
      </c>
    </row>
    <row r="164" spans="1:4" ht="31.5" x14ac:dyDescent="0.25">
      <c r="A164" s="47" t="s">
        <v>440</v>
      </c>
      <c r="B164" s="38">
        <v>958</v>
      </c>
      <c r="C164" s="89">
        <v>1054</v>
      </c>
      <c r="D164" s="98">
        <v>1054</v>
      </c>
    </row>
    <row r="165" spans="1:4" x14ac:dyDescent="0.25">
      <c r="A165" s="47" t="s">
        <v>445</v>
      </c>
      <c r="B165" s="38">
        <v>1716</v>
      </c>
      <c r="C165" s="89">
        <v>1889</v>
      </c>
      <c r="D165" s="98">
        <v>1889</v>
      </c>
    </row>
    <row r="166" spans="1:4" x14ac:dyDescent="0.25">
      <c r="A166" s="47" t="s">
        <v>446</v>
      </c>
      <c r="B166" s="38">
        <v>4733.28</v>
      </c>
      <c r="C166" s="89">
        <v>6634</v>
      </c>
      <c r="D166" s="98">
        <v>6634</v>
      </c>
    </row>
    <row r="167" spans="1:4" x14ac:dyDescent="0.25">
      <c r="A167" s="47" t="s">
        <v>447</v>
      </c>
      <c r="B167" s="38">
        <v>936.92</v>
      </c>
      <c r="C167" s="89">
        <v>1031</v>
      </c>
      <c r="D167" s="98">
        <v>1031</v>
      </c>
    </row>
    <row r="168" spans="1:4" x14ac:dyDescent="0.25">
      <c r="A168" s="47" t="s">
        <v>448</v>
      </c>
      <c r="B168" s="38">
        <v>936.92</v>
      </c>
      <c r="C168" s="89">
        <v>1031</v>
      </c>
      <c r="D168" s="98">
        <v>1031</v>
      </c>
    </row>
    <row r="169" spans="1:4" x14ac:dyDescent="0.25">
      <c r="A169" s="47" t="s">
        <v>449</v>
      </c>
      <c r="B169" s="38">
        <v>1030.1400000000001</v>
      </c>
      <c r="C169" s="89">
        <v>1133</v>
      </c>
      <c r="D169" s="98">
        <v>1133</v>
      </c>
    </row>
    <row r="170" spans="1:4" x14ac:dyDescent="0.25">
      <c r="A170" s="47" t="s">
        <v>450</v>
      </c>
      <c r="B170" s="38">
        <v>1279</v>
      </c>
      <c r="C170" s="89">
        <v>822</v>
      </c>
      <c r="D170" s="98">
        <v>822</v>
      </c>
    </row>
    <row r="171" spans="1:4" x14ac:dyDescent="0.25">
      <c r="A171" s="47" t="s">
        <v>451</v>
      </c>
      <c r="B171" s="38">
        <v>747.53</v>
      </c>
      <c r="C171" s="89">
        <v>822</v>
      </c>
      <c r="D171" s="98">
        <v>822</v>
      </c>
    </row>
    <row r="172" spans="1:4" x14ac:dyDescent="0.25">
      <c r="A172" s="47" t="s">
        <v>452</v>
      </c>
      <c r="B172" s="38">
        <v>2410</v>
      </c>
      <c r="C172" s="89">
        <v>2651</v>
      </c>
      <c r="D172" s="98">
        <v>2651</v>
      </c>
    </row>
    <row r="173" spans="1:4" x14ac:dyDescent="0.25">
      <c r="A173" s="47" t="s">
        <v>453</v>
      </c>
      <c r="B173" s="38">
        <v>2213</v>
      </c>
      <c r="C173" s="89">
        <v>2434</v>
      </c>
      <c r="D173" s="98">
        <v>2434</v>
      </c>
    </row>
    <row r="174" spans="1:4" ht="18.75" x14ac:dyDescent="0.25">
      <c r="A174" s="106" t="s">
        <v>325</v>
      </c>
      <c r="B174" s="106"/>
      <c r="C174" s="106"/>
      <c r="D174" s="107"/>
    </row>
    <row r="175" spans="1:4" x14ac:dyDescent="0.25">
      <c r="A175" s="47" t="s">
        <v>454</v>
      </c>
      <c r="B175" s="38">
        <v>1655</v>
      </c>
      <c r="C175" s="89">
        <v>1821</v>
      </c>
      <c r="D175" s="98">
        <v>1821</v>
      </c>
    </row>
    <row r="176" spans="1:4" x14ac:dyDescent="0.25">
      <c r="A176" s="47" t="s">
        <v>455</v>
      </c>
      <c r="B176" s="38">
        <v>1655</v>
      </c>
      <c r="C176" s="89">
        <v>1821</v>
      </c>
      <c r="D176" s="98">
        <v>1821</v>
      </c>
    </row>
    <row r="177" spans="1:4" x14ac:dyDescent="0.25">
      <c r="A177" s="47" t="s">
        <v>456</v>
      </c>
      <c r="B177" s="38">
        <v>2715</v>
      </c>
      <c r="C177" s="89">
        <v>2975</v>
      </c>
      <c r="D177" s="98">
        <v>2975</v>
      </c>
    </row>
    <row r="178" spans="1:4" x14ac:dyDescent="0.25">
      <c r="A178" s="47" t="s">
        <v>457</v>
      </c>
      <c r="B178" s="38">
        <v>3215</v>
      </c>
      <c r="C178" s="89">
        <v>3537</v>
      </c>
      <c r="D178" s="98">
        <v>3537</v>
      </c>
    </row>
    <row r="179" spans="1:4" x14ac:dyDescent="0.25">
      <c r="A179" s="47" t="s">
        <v>458</v>
      </c>
      <c r="B179" s="38">
        <v>1092</v>
      </c>
      <c r="C179" s="89">
        <v>1201</v>
      </c>
      <c r="D179" s="98">
        <v>1201</v>
      </c>
    </row>
    <row r="180" spans="1:4" hidden="1" x14ac:dyDescent="0.25">
      <c r="A180" s="64" t="s">
        <v>459</v>
      </c>
      <c r="B180" s="38">
        <v>1690</v>
      </c>
      <c r="C180" s="89"/>
      <c r="D180" s="98"/>
    </row>
    <row r="181" spans="1:4" ht="18.75" x14ac:dyDescent="0.25">
      <c r="A181" s="106" t="s">
        <v>326</v>
      </c>
      <c r="B181" s="106"/>
      <c r="C181" s="106"/>
      <c r="D181" s="107"/>
    </row>
    <row r="182" spans="1:4" x14ac:dyDescent="0.25">
      <c r="A182" s="47" t="s">
        <v>460</v>
      </c>
      <c r="B182" s="38">
        <v>1399</v>
      </c>
      <c r="C182" s="89">
        <v>1539</v>
      </c>
      <c r="D182" s="98">
        <v>1539</v>
      </c>
    </row>
    <row r="183" spans="1:4" x14ac:dyDescent="0.25">
      <c r="A183" s="47" t="s">
        <v>461</v>
      </c>
      <c r="B183" s="38">
        <v>3675.11</v>
      </c>
      <c r="C183" s="89">
        <v>4043</v>
      </c>
      <c r="D183" s="98">
        <v>4043</v>
      </c>
    </row>
    <row r="184" spans="1:4" x14ac:dyDescent="0.25">
      <c r="A184" s="47" t="s">
        <v>462</v>
      </c>
      <c r="B184" s="38">
        <v>1199.0899999999999</v>
      </c>
      <c r="C184" s="89">
        <v>1319</v>
      </c>
      <c r="D184" s="98">
        <v>1319</v>
      </c>
    </row>
    <row r="185" spans="1:4" ht="18.75" customHeight="1" x14ac:dyDescent="0.25">
      <c r="A185" s="106" t="s">
        <v>327</v>
      </c>
      <c r="B185" s="106"/>
      <c r="C185" s="106"/>
      <c r="D185" s="107"/>
    </row>
    <row r="186" spans="1:4" x14ac:dyDescent="0.25">
      <c r="A186" s="47" t="s">
        <v>463</v>
      </c>
      <c r="B186" s="38">
        <v>1496</v>
      </c>
      <c r="C186" s="89">
        <v>1646</v>
      </c>
      <c r="D186" s="98">
        <v>1646</v>
      </c>
    </row>
    <row r="187" spans="1:4" x14ac:dyDescent="0.25">
      <c r="A187" s="47" t="s">
        <v>464</v>
      </c>
      <c r="B187" s="38">
        <v>5078</v>
      </c>
      <c r="C187" s="89">
        <v>6826</v>
      </c>
      <c r="D187" s="98">
        <v>6826</v>
      </c>
    </row>
    <row r="188" spans="1:4" x14ac:dyDescent="0.25">
      <c r="A188" s="47" t="s">
        <v>465</v>
      </c>
      <c r="B188" s="38">
        <v>948.13</v>
      </c>
      <c r="C188" s="89">
        <v>1043</v>
      </c>
      <c r="D188" s="98">
        <v>1043</v>
      </c>
    </row>
    <row r="189" spans="1:4" x14ac:dyDescent="0.25">
      <c r="A189" s="47" t="s">
        <v>466</v>
      </c>
      <c r="B189" s="38">
        <v>1899.8</v>
      </c>
      <c r="C189" s="89">
        <v>2090</v>
      </c>
      <c r="D189" s="98">
        <v>2090</v>
      </c>
    </row>
    <row r="190" spans="1:4" ht="31.5" x14ac:dyDescent="0.25">
      <c r="A190" s="48" t="s">
        <v>443</v>
      </c>
      <c r="B190" s="35">
        <v>1184</v>
      </c>
      <c r="C190" s="91">
        <v>1303</v>
      </c>
      <c r="D190" s="98">
        <v>1303</v>
      </c>
    </row>
    <row r="191" spans="1:4" ht="31.5" x14ac:dyDescent="0.25">
      <c r="A191" s="48" t="s">
        <v>442</v>
      </c>
      <c r="B191" s="37">
        <v>8793</v>
      </c>
      <c r="C191" s="89">
        <v>9673</v>
      </c>
      <c r="D191" s="98">
        <v>9673</v>
      </c>
    </row>
    <row r="192" spans="1:4" x14ac:dyDescent="0.25">
      <c r="A192" s="47" t="s">
        <v>467</v>
      </c>
      <c r="B192" s="38">
        <v>1718</v>
      </c>
      <c r="C192" s="89">
        <v>1891</v>
      </c>
      <c r="D192" s="98">
        <v>1891</v>
      </c>
    </row>
    <row r="193" spans="1:4" hidden="1" x14ac:dyDescent="0.25">
      <c r="A193" s="47" t="s">
        <v>468</v>
      </c>
      <c r="B193" s="38">
        <v>437</v>
      </c>
      <c r="C193" s="89"/>
      <c r="D193" s="98"/>
    </row>
    <row r="194" spans="1:4" ht="18.75" hidden="1" x14ac:dyDescent="0.25">
      <c r="A194" s="106" t="s">
        <v>470</v>
      </c>
      <c r="B194" s="106"/>
      <c r="C194" s="107"/>
      <c r="D194" s="98"/>
    </row>
    <row r="195" spans="1:4" hidden="1" x14ac:dyDescent="0.25">
      <c r="A195" s="47" t="s">
        <v>138</v>
      </c>
      <c r="B195" s="40">
        <v>476</v>
      </c>
      <c r="C195" s="89"/>
      <c r="D195" s="98"/>
    </row>
    <row r="196" spans="1:4" hidden="1" x14ac:dyDescent="0.25">
      <c r="A196" s="47" t="s">
        <v>139</v>
      </c>
      <c r="B196" s="40">
        <v>652</v>
      </c>
      <c r="C196" s="89"/>
      <c r="D196" s="98"/>
    </row>
    <row r="197" spans="1:4" hidden="1" x14ac:dyDescent="0.25">
      <c r="A197" s="47" t="s">
        <v>140</v>
      </c>
      <c r="B197" s="40">
        <v>476</v>
      </c>
      <c r="C197" s="89"/>
      <c r="D197" s="98"/>
    </row>
    <row r="198" spans="1:4" hidden="1" x14ac:dyDescent="0.25">
      <c r="A198" s="47" t="s">
        <v>141</v>
      </c>
      <c r="B198" s="40">
        <v>652</v>
      </c>
      <c r="C198" s="89"/>
      <c r="D198" s="98"/>
    </row>
    <row r="199" spans="1:4" hidden="1" x14ac:dyDescent="0.25">
      <c r="A199" s="47" t="s">
        <v>142</v>
      </c>
      <c r="B199" s="40">
        <v>476</v>
      </c>
      <c r="C199" s="89"/>
      <c r="D199" s="98"/>
    </row>
    <row r="201" spans="1:4" x14ac:dyDescent="0.25">
      <c r="A201" s="50" t="s">
        <v>137</v>
      </c>
    </row>
  </sheetData>
  <sheetProtection password="EC13" sheet="1" objects="1" scenarios="1"/>
  <mergeCells count="12">
    <mergeCell ref="A87:D87"/>
    <mergeCell ref="A91:D91"/>
    <mergeCell ref="A194:C194"/>
    <mergeCell ref="A161:D161"/>
    <mergeCell ref="A174:D174"/>
    <mergeCell ref="A181:D181"/>
    <mergeCell ref="A185:D185"/>
    <mergeCell ref="A2:D2"/>
    <mergeCell ref="A51:D51"/>
    <mergeCell ref="A54:D54"/>
    <mergeCell ref="A70:D70"/>
    <mergeCell ref="A75:D75"/>
  </mergeCells>
  <hyperlinks>
    <hyperlink ref="A201" location="ПРАЙС!R1C1" display="На главную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topLeftCell="A227" zoomScale="120" zoomScaleNormal="120" workbookViewId="0">
      <selection activeCell="C250" sqref="C250"/>
    </sheetView>
  </sheetViews>
  <sheetFormatPr defaultRowHeight="15.75" x14ac:dyDescent="0.25"/>
  <cols>
    <col min="1" max="1" width="52.625" style="51" customWidth="1"/>
    <col min="2" max="2" width="10" hidden="1" customWidth="1"/>
    <col min="3" max="3" width="9" style="56"/>
  </cols>
  <sheetData>
    <row r="1" spans="1:4" ht="37.5" customHeight="1" x14ac:dyDescent="0.25">
      <c r="A1" s="63" t="s">
        <v>50</v>
      </c>
      <c r="B1" s="34" t="s">
        <v>44</v>
      </c>
      <c r="C1" s="43" t="s">
        <v>48</v>
      </c>
    </row>
    <row r="2" spans="1:4" ht="18.75" x14ac:dyDescent="0.25">
      <c r="A2" s="106" t="s">
        <v>484</v>
      </c>
      <c r="B2" s="106"/>
      <c r="C2" s="107"/>
    </row>
    <row r="3" spans="1:4" hidden="1" x14ac:dyDescent="0.25">
      <c r="A3" s="64" t="s">
        <v>485</v>
      </c>
      <c r="B3" s="58">
        <v>572</v>
      </c>
      <c r="C3" s="66"/>
    </row>
    <row r="4" spans="1:4" x14ac:dyDescent="0.25">
      <c r="A4" s="64" t="s">
        <v>486</v>
      </c>
      <c r="B4" s="58">
        <v>176</v>
      </c>
      <c r="C4" s="66">
        <v>194</v>
      </c>
      <c r="D4" s="69"/>
    </row>
    <row r="5" spans="1:4" x14ac:dyDescent="0.25">
      <c r="A5" s="64" t="s">
        <v>214</v>
      </c>
      <c r="B5" s="58">
        <v>176</v>
      </c>
      <c r="C5" s="66">
        <v>194</v>
      </c>
      <c r="D5" s="69"/>
    </row>
    <row r="6" spans="1:4" x14ac:dyDescent="0.25">
      <c r="A6" s="64" t="s">
        <v>580</v>
      </c>
      <c r="B6" s="58">
        <v>51</v>
      </c>
      <c r="C6" s="66">
        <v>62</v>
      </c>
      <c r="D6" s="69"/>
    </row>
    <row r="7" spans="1:4" x14ac:dyDescent="0.25">
      <c r="A7" s="64" t="s">
        <v>581</v>
      </c>
      <c r="B7" s="58">
        <v>63</v>
      </c>
      <c r="C7" s="66">
        <v>74</v>
      </c>
      <c r="D7" s="69"/>
    </row>
    <row r="8" spans="1:4" x14ac:dyDescent="0.25">
      <c r="A8" s="64" t="s">
        <v>588</v>
      </c>
      <c r="B8" s="58">
        <v>72</v>
      </c>
      <c r="C8" s="66">
        <v>85</v>
      </c>
      <c r="D8" s="69"/>
    </row>
    <row r="9" spans="1:4" x14ac:dyDescent="0.25">
      <c r="A9" s="64" t="s">
        <v>589</v>
      </c>
      <c r="B9" s="58">
        <v>98</v>
      </c>
      <c r="C9" s="66">
        <v>106</v>
      </c>
      <c r="D9" s="69"/>
    </row>
    <row r="10" spans="1:4" x14ac:dyDescent="0.25">
      <c r="A10" s="64" t="s">
        <v>582</v>
      </c>
      <c r="B10" s="58">
        <v>107</v>
      </c>
      <c r="C10" s="66">
        <v>128</v>
      </c>
      <c r="D10" s="69"/>
    </row>
    <row r="11" spans="1:4" x14ac:dyDescent="0.25">
      <c r="A11" s="64" t="s">
        <v>590</v>
      </c>
      <c r="B11" s="58">
        <v>122</v>
      </c>
      <c r="C11" s="66">
        <v>144</v>
      </c>
      <c r="D11" s="69"/>
    </row>
    <row r="12" spans="1:4" x14ac:dyDescent="0.25">
      <c r="A12" s="64" t="s">
        <v>591</v>
      </c>
      <c r="B12" s="58">
        <v>57</v>
      </c>
      <c r="C12" s="66">
        <v>67</v>
      </c>
      <c r="D12" s="69"/>
    </row>
    <row r="13" spans="1:4" x14ac:dyDescent="0.25">
      <c r="A13" s="64" t="s">
        <v>592</v>
      </c>
      <c r="B13" s="58">
        <v>74</v>
      </c>
      <c r="C13" s="66">
        <v>87</v>
      </c>
      <c r="D13" s="69"/>
    </row>
    <row r="14" spans="1:4" x14ac:dyDescent="0.25">
      <c r="A14" s="64" t="s">
        <v>583</v>
      </c>
      <c r="B14" s="58">
        <v>87</v>
      </c>
      <c r="C14" s="66">
        <v>102</v>
      </c>
      <c r="D14" s="69"/>
    </row>
    <row r="15" spans="1:4" x14ac:dyDescent="0.25">
      <c r="A15" s="64" t="s">
        <v>593</v>
      </c>
      <c r="B15" s="58">
        <v>75</v>
      </c>
      <c r="C15" s="66">
        <v>88</v>
      </c>
      <c r="D15" s="69"/>
    </row>
    <row r="16" spans="1:4" x14ac:dyDescent="0.25">
      <c r="A16" s="64" t="s">
        <v>584</v>
      </c>
      <c r="B16" s="58">
        <v>98</v>
      </c>
      <c r="C16" s="66">
        <v>116</v>
      </c>
      <c r="D16" s="69"/>
    </row>
    <row r="17" spans="1:4" x14ac:dyDescent="0.25">
      <c r="A17" s="64" t="s">
        <v>594</v>
      </c>
      <c r="B17" s="58">
        <v>95</v>
      </c>
      <c r="C17" s="66">
        <v>130</v>
      </c>
      <c r="D17" s="69"/>
    </row>
    <row r="18" spans="1:4" x14ac:dyDescent="0.25">
      <c r="A18" s="64" t="s">
        <v>595</v>
      </c>
      <c r="B18" s="58">
        <v>180</v>
      </c>
      <c r="C18" s="66">
        <v>283</v>
      </c>
      <c r="D18" s="69"/>
    </row>
    <row r="19" spans="1:4" x14ac:dyDescent="0.25">
      <c r="A19" s="64" t="s">
        <v>585</v>
      </c>
      <c r="B19" s="58">
        <v>195</v>
      </c>
      <c r="C19" s="66">
        <v>295</v>
      </c>
      <c r="D19" s="69"/>
    </row>
    <row r="20" spans="1:4" x14ac:dyDescent="0.25">
      <c r="A20" s="64" t="s">
        <v>596</v>
      </c>
      <c r="B20" s="58">
        <v>101</v>
      </c>
      <c r="C20" s="66">
        <v>119</v>
      </c>
      <c r="D20" s="69"/>
    </row>
    <row r="21" spans="1:4" x14ac:dyDescent="0.25">
      <c r="A21" s="64" t="s">
        <v>586</v>
      </c>
      <c r="B21" s="58">
        <v>110</v>
      </c>
      <c r="C21" s="66">
        <v>130</v>
      </c>
      <c r="D21" s="69"/>
    </row>
    <row r="22" spans="1:4" x14ac:dyDescent="0.25">
      <c r="A22" s="64" t="s">
        <v>597</v>
      </c>
      <c r="B22" s="58">
        <v>125</v>
      </c>
      <c r="C22" s="66">
        <v>147</v>
      </c>
      <c r="D22" s="69"/>
    </row>
    <row r="23" spans="1:4" x14ac:dyDescent="0.25">
      <c r="A23" s="64" t="s">
        <v>587</v>
      </c>
      <c r="B23" s="58">
        <v>135</v>
      </c>
      <c r="C23" s="66">
        <v>158</v>
      </c>
      <c r="D23" s="69"/>
    </row>
    <row r="24" spans="1:4" x14ac:dyDescent="0.25">
      <c r="A24" s="64" t="s">
        <v>487</v>
      </c>
      <c r="B24" s="58">
        <v>265.60000000000002</v>
      </c>
      <c r="C24" s="66">
        <v>292</v>
      </c>
      <c r="D24" s="69"/>
    </row>
    <row r="25" spans="1:4" x14ac:dyDescent="0.25">
      <c r="A25" s="64" t="s">
        <v>488</v>
      </c>
      <c r="B25" s="58">
        <v>265.60000000000002</v>
      </c>
      <c r="C25" s="66">
        <v>292</v>
      </c>
      <c r="D25" s="69"/>
    </row>
    <row r="26" spans="1:4" x14ac:dyDescent="0.25">
      <c r="A26" s="64" t="s">
        <v>489</v>
      </c>
      <c r="B26" s="58">
        <v>284.26</v>
      </c>
      <c r="C26" s="66">
        <v>319</v>
      </c>
      <c r="D26" s="69"/>
    </row>
    <row r="27" spans="1:4" x14ac:dyDescent="0.25">
      <c r="A27" s="64" t="s">
        <v>490</v>
      </c>
      <c r="B27" s="58">
        <v>284.26</v>
      </c>
      <c r="C27" s="66">
        <v>319</v>
      </c>
      <c r="D27" s="69"/>
    </row>
    <row r="28" spans="1:4" x14ac:dyDescent="0.25">
      <c r="A28" s="64" t="s">
        <v>491</v>
      </c>
      <c r="B28" s="58">
        <v>367.86</v>
      </c>
      <c r="C28" s="66">
        <v>413</v>
      </c>
      <c r="D28" s="69"/>
    </row>
    <row r="29" spans="1:4" x14ac:dyDescent="0.25">
      <c r="A29" s="64" t="s">
        <v>492</v>
      </c>
      <c r="B29" s="58">
        <v>640.41</v>
      </c>
      <c r="C29" s="66">
        <v>720</v>
      </c>
      <c r="D29" s="69"/>
    </row>
    <row r="30" spans="1:4" x14ac:dyDescent="0.25">
      <c r="A30" s="64" t="s">
        <v>493</v>
      </c>
      <c r="B30" s="58">
        <v>52</v>
      </c>
      <c r="C30" s="66">
        <v>56</v>
      </c>
      <c r="D30" s="69"/>
    </row>
    <row r="31" spans="1:4" x14ac:dyDescent="0.25">
      <c r="A31" s="64" t="s">
        <v>494</v>
      </c>
      <c r="B31" s="58">
        <v>69</v>
      </c>
      <c r="C31" s="66">
        <v>74</v>
      </c>
      <c r="D31" s="69"/>
    </row>
    <row r="32" spans="1:4" x14ac:dyDescent="0.25">
      <c r="A32" s="64" t="s">
        <v>495</v>
      </c>
      <c r="B32" s="58">
        <v>52</v>
      </c>
      <c r="C32" s="66">
        <v>56</v>
      </c>
      <c r="D32" s="69"/>
    </row>
    <row r="33" spans="1:4" x14ac:dyDescent="0.25">
      <c r="A33" s="64" t="s">
        <v>496</v>
      </c>
      <c r="B33" s="58">
        <v>69</v>
      </c>
      <c r="C33" s="66">
        <v>74</v>
      </c>
      <c r="D33" s="69"/>
    </row>
    <row r="34" spans="1:4" hidden="1" x14ac:dyDescent="0.25">
      <c r="A34" s="64" t="s">
        <v>497</v>
      </c>
      <c r="B34" s="58">
        <v>183</v>
      </c>
      <c r="C34" s="66"/>
    </row>
    <row r="35" spans="1:4" x14ac:dyDescent="0.25">
      <c r="A35" s="64" t="s">
        <v>498</v>
      </c>
      <c r="B35" s="58">
        <v>202</v>
      </c>
      <c r="C35" s="66">
        <v>168</v>
      </c>
      <c r="D35" s="69"/>
    </row>
    <row r="36" spans="1:4" ht="33" customHeight="1" x14ac:dyDescent="0.25">
      <c r="A36" s="64" t="s">
        <v>499</v>
      </c>
      <c r="B36" s="58">
        <v>885</v>
      </c>
      <c r="C36" s="66">
        <v>974</v>
      </c>
      <c r="D36" s="69"/>
    </row>
    <row r="37" spans="1:4" x14ac:dyDescent="0.25">
      <c r="A37" s="64" t="s">
        <v>500</v>
      </c>
      <c r="B37" s="58">
        <v>1005</v>
      </c>
      <c r="C37" s="66">
        <v>1100</v>
      </c>
      <c r="D37" s="69"/>
    </row>
    <row r="38" spans="1:4" x14ac:dyDescent="0.25">
      <c r="A38" s="64" t="s">
        <v>501</v>
      </c>
      <c r="B38" s="58">
        <v>885</v>
      </c>
      <c r="C38" s="66">
        <v>974</v>
      </c>
      <c r="D38" s="69"/>
    </row>
    <row r="39" spans="1:4" ht="20.25" customHeight="1" x14ac:dyDescent="0.25">
      <c r="A39" s="64" t="s">
        <v>502</v>
      </c>
      <c r="B39" s="58">
        <v>1005</v>
      </c>
      <c r="C39" s="66">
        <v>1100</v>
      </c>
      <c r="D39" s="69"/>
    </row>
    <row r="40" spans="1:4" ht="23.25" customHeight="1" x14ac:dyDescent="0.25">
      <c r="A40" s="64" t="s">
        <v>503</v>
      </c>
      <c r="B40" s="58">
        <v>885</v>
      </c>
      <c r="C40" s="66">
        <v>974</v>
      </c>
      <c r="D40" s="69"/>
    </row>
    <row r="41" spans="1:4" x14ac:dyDescent="0.25">
      <c r="A41" s="64" t="s">
        <v>504</v>
      </c>
      <c r="B41" s="58">
        <v>1005</v>
      </c>
      <c r="C41" s="66">
        <v>1100</v>
      </c>
      <c r="D41" s="69"/>
    </row>
    <row r="42" spans="1:4" x14ac:dyDescent="0.25">
      <c r="A42" s="64" t="s">
        <v>505</v>
      </c>
      <c r="B42" s="58">
        <v>885</v>
      </c>
      <c r="C42" s="66">
        <v>974</v>
      </c>
      <c r="D42" s="69"/>
    </row>
    <row r="43" spans="1:4" x14ac:dyDescent="0.25">
      <c r="A43" s="64" t="s">
        <v>506</v>
      </c>
      <c r="B43" s="58">
        <v>1005</v>
      </c>
      <c r="C43" s="66">
        <v>1100</v>
      </c>
      <c r="D43" s="69"/>
    </row>
    <row r="44" spans="1:4" x14ac:dyDescent="0.25">
      <c r="A44" s="64" t="s">
        <v>507</v>
      </c>
      <c r="B44" s="58">
        <v>922</v>
      </c>
      <c r="C44" s="66">
        <v>1012</v>
      </c>
      <c r="D44" s="69"/>
    </row>
    <row r="45" spans="1:4" x14ac:dyDescent="0.25">
      <c r="A45" s="64" t="s">
        <v>508</v>
      </c>
      <c r="B45" s="58">
        <v>1042</v>
      </c>
      <c r="C45" s="66">
        <v>1139</v>
      </c>
      <c r="D45" s="69"/>
    </row>
    <row r="46" spans="1:4" x14ac:dyDescent="0.25">
      <c r="A46" s="64" t="s">
        <v>509</v>
      </c>
      <c r="B46" s="58">
        <v>922</v>
      </c>
      <c r="C46" s="66">
        <v>1012</v>
      </c>
      <c r="D46" s="69"/>
    </row>
    <row r="47" spans="1:4" x14ac:dyDescent="0.25">
      <c r="A47" s="64" t="s">
        <v>510</v>
      </c>
      <c r="B47" s="58">
        <v>1042</v>
      </c>
      <c r="C47" s="66">
        <v>1139</v>
      </c>
      <c r="D47" s="69"/>
    </row>
    <row r="48" spans="1:4" x14ac:dyDescent="0.25">
      <c r="A48" s="64" t="s">
        <v>511</v>
      </c>
      <c r="B48" s="58">
        <v>922</v>
      </c>
      <c r="C48" s="66">
        <v>1012</v>
      </c>
      <c r="D48" s="69"/>
    </row>
    <row r="49" spans="1:4" x14ac:dyDescent="0.25">
      <c r="A49" s="64" t="s">
        <v>512</v>
      </c>
      <c r="B49" s="58">
        <v>1042</v>
      </c>
      <c r="C49" s="66">
        <v>1139</v>
      </c>
      <c r="D49" s="69"/>
    </row>
    <row r="50" spans="1:4" ht="35.25" customHeight="1" x14ac:dyDescent="0.25">
      <c r="A50" s="106" t="s">
        <v>513</v>
      </c>
      <c r="B50" s="106"/>
      <c r="C50" s="107"/>
    </row>
    <row r="51" spans="1:4" x14ac:dyDescent="0.25">
      <c r="A51" s="64" t="s">
        <v>514</v>
      </c>
      <c r="B51" s="58">
        <v>754.95</v>
      </c>
      <c r="C51" s="66">
        <v>830</v>
      </c>
      <c r="D51" s="69"/>
    </row>
    <row r="52" spans="1:4" ht="31.5" x14ac:dyDescent="0.25">
      <c r="A52" s="64" t="s">
        <v>515</v>
      </c>
      <c r="B52" s="58">
        <v>721</v>
      </c>
      <c r="C52" s="66">
        <v>793</v>
      </c>
      <c r="D52" s="69"/>
    </row>
    <row r="53" spans="1:4" x14ac:dyDescent="0.25">
      <c r="A53" s="64" t="s">
        <v>521</v>
      </c>
      <c r="B53" s="58">
        <v>218</v>
      </c>
      <c r="C53" s="66">
        <v>240</v>
      </c>
      <c r="D53" s="69"/>
    </row>
    <row r="54" spans="1:4" ht="31.5" x14ac:dyDescent="0.25">
      <c r="A54" s="64" t="s">
        <v>516</v>
      </c>
      <c r="B54" s="58">
        <v>591</v>
      </c>
      <c r="C54" s="66">
        <v>722</v>
      </c>
      <c r="D54" s="69"/>
    </row>
    <row r="55" spans="1:4" x14ac:dyDescent="0.25">
      <c r="A55" s="64" t="s">
        <v>517</v>
      </c>
      <c r="B55" s="58">
        <v>654</v>
      </c>
      <c r="C55" s="66">
        <v>1309</v>
      </c>
      <c r="D55" s="69"/>
    </row>
    <row r="56" spans="1:4" x14ac:dyDescent="0.25">
      <c r="A56" s="64" t="s">
        <v>518</v>
      </c>
      <c r="B56" s="58">
        <v>1162</v>
      </c>
      <c r="C56" s="66">
        <v>1309</v>
      </c>
      <c r="D56" s="69"/>
    </row>
    <row r="57" spans="1:4" x14ac:dyDescent="0.25">
      <c r="A57" s="64" t="s">
        <v>519</v>
      </c>
      <c r="B57" s="58">
        <v>448.06</v>
      </c>
      <c r="C57" s="66">
        <v>503</v>
      </c>
      <c r="D57" s="69"/>
    </row>
    <row r="58" spans="1:4" x14ac:dyDescent="0.25">
      <c r="A58" s="47" t="s">
        <v>520</v>
      </c>
      <c r="B58" s="38">
        <v>780</v>
      </c>
      <c r="C58" s="78">
        <v>822</v>
      </c>
      <c r="D58" s="69"/>
    </row>
    <row r="59" spans="1:4" ht="34.5" customHeight="1" x14ac:dyDescent="0.25">
      <c r="A59" s="106" t="s">
        <v>522</v>
      </c>
      <c r="B59" s="106"/>
      <c r="C59" s="107"/>
    </row>
    <row r="60" spans="1:4" x14ac:dyDescent="0.25">
      <c r="A60" s="64" t="s">
        <v>523</v>
      </c>
      <c r="B60" s="58">
        <v>260</v>
      </c>
      <c r="C60" s="66">
        <v>319</v>
      </c>
      <c r="D60" s="69"/>
    </row>
    <row r="61" spans="1:4" x14ac:dyDescent="0.25">
      <c r="A61" s="65" t="s">
        <v>578</v>
      </c>
      <c r="B61" s="60">
        <v>322</v>
      </c>
      <c r="C61" s="66">
        <v>365</v>
      </c>
      <c r="D61" s="69"/>
    </row>
    <row r="62" spans="1:4" ht="31.5" x14ac:dyDescent="0.25">
      <c r="A62" s="64" t="s">
        <v>598</v>
      </c>
      <c r="B62" s="58">
        <v>271</v>
      </c>
      <c r="C62" s="66">
        <v>298</v>
      </c>
      <c r="D62" s="69"/>
    </row>
    <row r="63" spans="1:4" ht="31.5" x14ac:dyDescent="0.25">
      <c r="A63" s="64" t="s">
        <v>599</v>
      </c>
      <c r="B63" s="58">
        <v>360</v>
      </c>
      <c r="C63" s="66">
        <v>370</v>
      </c>
      <c r="D63" s="69"/>
    </row>
    <row r="64" spans="1:4" x14ac:dyDescent="0.25">
      <c r="A64" s="48" t="s">
        <v>579</v>
      </c>
      <c r="B64" s="38">
        <v>269</v>
      </c>
      <c r="C64" s="78">
        <v>296</v>
      </c>
      <c r="D64" s="69"/>
    </row>
    <row r="65" spans="1:4" x14ac:dyDescent="0.25">
      <c r="A65" s="64" t="s">
        <v>194</v>
      </c>
      <c r="B65" s="57">
        <v>255</v>
      </c>
      <c r="C65" s="67">
        <v>289</v>
      </c>
      <c r="D65" s="69"/>
    </row>
    <row r="66" spans="1:4" x14ac:dyDescent="0.25">
      <c r="A66" s="64" t="s">
        <v>201</v>
      </c>
      <c r="B66" s="58">
        <v>318</v>
      </c>
      <c r="C66" s="66">
        <v>363</v>
      </c>
      <c r="D66" s="69"/>
    </row>
    <row r="67" spans="1:4" ht="31.5" x14ac:dyDescent="0.25">
      <c r="A67" s="64" t="s">
        <v>524</v>
      </c>
      <c r="B67" s="58">
        <v>335</v>
      </c>
      <c r="C67" s="66">
        <v>418</v>
      </c>
      <c r="D67" s="69"/>
    </row>
    <row r="68" spans="1:4" x14ac:dyDescent="0.25">
      <c r="A68" s="64" t="s">
        <v>525</v>
      </c>
      <c r="B68" s="58">
        <v>368</v>
      </c>
      <c r="C68" s="66">
        <v>418</v>
      </c>
      <c r="D68" s="69"/>
    </row>
    <row r="69" spans="1:4" x14ac:dyDescent="0.25">
      <c r="A69" s="64" t="s">
        <v>526</v>
      </c>
      <c r="B69" s="58">
        <v>368</v>
      </c>
      <c r="C69" s="66">
        <v>418</v>
      </c>
      <c r="D69" s="69"/>
    </row>
    <row r="70" spans="1:4" ht="31.5" x14ac:dyDescent="0.25">
      <c r="A70" s="64" t="s">
        <v>527</v>
      </c>
      <c r="B70" s="58">
        <v>358</v>
      </c>
      <c r="C70" s="66">
        <v>407</v>
      </c>
      <c r="D70" s="69"/>
    </row>
    <row r="71" spans="1:4" ht="31.5" x14ac:dyDescent="0.25">
      <c r="A71" s="64" t="s">
        <v>528</v>
      </c>
      <c r="B71" s="58">
        <v>353</v>
      </c>
      <c r="C71" s="66">
        <v>261</v>
      </c>
      <c r="D71" s="69"/>
    </row>
    <row r="72" spans="1:4" x14ac:dyDescent="0.25">
      <c r="A72" s="65" t="s">
        <v>529</v>
      </c>
      <c r="B72" s="61">
        <v>237</v>
      </c>
      <c r="C72" s="66">
        <v>261</v>
      </c>
      <c r="D72" s="69"/>
    </row>
    <row r="73" spans="1:4" ht="31.5" x14ac:dyDescent="0.25">
      <c r="A73" s="64" t="s">
        <v>530</v>
      </c>
      <c r="B73" s="58">
        <v>254</v>
      </c>
      <c r="C73" s="66">
        <v>283</v>
      </c>
      <c r="D73" s="69"/>
    </row>
    <row r="74" spans="1:4" x14ac:dyDescent="0.25">
      <c r="A74" s="64" t="s">
        <v>531</v>
      </c>
      <c r="B74" s="58">
        <v>287</v>
      </c>
      <c r="C74" s="66">
        <v>316</v>
      </c>
      <c r="D74" s="69"/>
    </row>
    <row r="75" spans="1:4" x14ac:dyDescent="0.25">
      <c r="A75" s="64" t="s">
        <v>532</v>
      </c>
      <c r="B75" s="58">
        <v>293</v>
      </c>
      <c r="C75" s="66">
        <v>316</v>
      </c>
      <c r="D75" s="69"/>
    </row>
    <row r="76" spans="1:4" ht="31.5" x14ac:dyDescent="0.25">
      <c r="A76" s="64" t="s">
        <v>533</v>
      </c>
      <c r="B76" s="58">
        <v>277</v>
      </c>
      <c r="C76" s="66">
        <v>305</v>
      </c>
      <c r="D76" s="69"/>
    </row>
    <row r="77" spans="1:4" ht="31.5" x14ac:dyDescent="0.25">
      <c r="A77" s="64" t="s">
        <v>534</v>
      </c>
      <c r="B77" s="58">
        <v>272</v>
      </c>
      <c r="C77" s="66">
        <v>299</v>
      </c>
      <c r="D77" s="69"/>
    </row>
    <row r="78" spans="1:4" x14ac:dyDescent="0.25">
      <c r="A78" s="65" t="s">
        <v>571</v>
      </c>
      <c r="B78" s="59">
        <v>262</v>
      </c>
      <c r="C78" s="67">
        <v>296</v>
      </c>
      <c r="D78" s="69"/>
    </row>
    <row r="79" spans="1:4" ht="31.5" x14ac:dyDescent="0.25">
      <c r="A79" s="64" t="s">
        <v>535</v>
      </c>
      <c r="B79" s="58">
        <v>278</v>
      </c>
      <c r="C79" s="66">
        <v>312</v>
      </c>
      <c r="D79" s="69"/>
    </row>
    <row r="80" spans="1:4" x14ac:dyDescent="0.25">
      <c r="A80" s="47" t="s">
        <v>536</v>
      </c>
      <c r="B80" s="38">
        <v>312</v>
      </c>
      <c r="C80" s="78">
        <v>351</v>
      </c>
      <c r="D80" s="69"/>
    </row>
    <row r="81" spans="1:4" x14ac:dyDescent="0.25">
      <c r="A81" s="47" t="s">
        <v>537</v>
      </c>
      <c r="B81" s="38">
        <v>318</v>
      </c>
      <c r="C81" s="78">
        <v>351</v>
      </c>
      <c r="D81" s="69"/>
    </row>
    <row r="82" spans="1:4" ht="31.5" x14ac:dyDescent="0.25">
      <c r="A82" s="47" t="s">
        <v>538</v>
      </c>
      <c r="B82" s="38">
        <v>302</v>
      </c>
      <c r="C82" s="78">
        <v>340</v>
      </c>
      <c r="D82" s="69"/>
    </row>
    <row r="83" spans="1:4" ht="31.5" x14ac:dyDescent="0.25">
      <c r="A83" s="47" t="s">
        <v>539</v>
      </c>
      <c r="B83" s="38">
        <v>297</v>
      </c>
      <c r="C83" s="78">
        <v>334</v>
      </c>
      <c r="D83" s="69"/>
    </row>
    <row r="84" spans="1:4" x14ac:dyDescent="0.25">
      <c r="A84" s="47" t="s">
        <v>540</v>
      </c>
      <c r="B84" s="39">
        <v>294</v>
      </c>
      <c r="C84" s="78">
        <v>328</v>
      </c>
      <c r="D84" s="69"/>
    </row>
    <row r="85" spans="1:4" ht="31.5" x14ac:dyDescent="0.25">
      <c r="A85" s="47" t="s">
        <v>541</v>
      </c>
      <c r="B85" s="39">
        <v>317</v>
      </c>
      <c r="C85" s="78">
        <v>353</v>
      </c>
      <c r="D85" s="69"/>
    </row>
    <row r="86" spans="1:4" x14ac:dyDescent="0.25">
      <c r="A86" s="64" t="s">
        <v>542</v>
      </c>
      <c r="B86" s="58">
        <v>344</v>
      </c>
      <c r="C86" s="66">
        <v>348</v>
      </c>
      <c r="D86" s="69"/>
    </row>
    <row r="87" spans="1:4" x14ac:dyDescent="0.25">
      <c r="A87" s="64" t="s">
        <v>543</v>
      </c>
      <c r="B87" s="58">
        <v>348</v>
      </c>
      <c r="C87" s="66">
        <v>383</v>
      </c>
      <c r="D87" s="69"/>
    </row>
    <row r="88" spans="1:4" ht="31.5" x14ac:dyDescent="0.25">
      <c r="A88" s="64" t="s">
        <v>544</v>
      </c>
      <c r="B88" s="58">
        <v>334</v>
      </c>
      <c r="C88" s="66">
        <v>372</v>
      </c>
      <c r="D88" s="69"/>
    </row>
    <row r="89" spans="1:4" ht="31.5" x14ac:dyDescent="0.25">
      <c r="A89" s="47" t="s">
        <v>545</v>
      </c>
      <c r="B89" s="38">
        <v>329</v>
      </c>
      <c r="C89" s="78">
        <v>366</v>
      </c>
      <c r="D89" s="69"/>
    </row>
    <row r="90" spans="1:4" ht="31.5" x14ac:dyDescent="0.25">
      <c r="A90" s="64" t="s">
        <v>546</v>
      </c>
      <c r="B90" s="58">
        <v>374</v>
      </c>
      <c r="C90" s="66">
        <v>411</v>
      </c>
      <c r="D90" s="69"/>
    </row>
    <row r="91" spans="1:4" x14ac:dyDescent="0.25">
      <c r="A91" s="64" t="s">
        <v>547</v>
      </c>
      <c r="B91" s="58">
        <v>397</v>
      </c>
      <c r="C91" s="66">
        <v>437</v>
      </c>
      <c r="D91" s="69"/>
    </row>
    <row r="92" spans="1:4" x14ac:dyDescent="0.25">
      <c r="A92" s="64" t="s">
        <v>548</v>
      </c>
      <c r="B92" s="58">
        <v>401</v>
      </c>
      <c r="C92" s="66">
        <v>437</v>
      </c>
      <c r="D92" s="69"/>
    </row>
    <row r="93" spans="1:4" ht="31.5" x14ac:dyDescent="0.25">
      <c r="A93" s="64" t="s">
        <v>549</v>
      </c>
      <c r="B93" s="58">
        <v>387</v>
      </c>
      <c r="C93" s="66">
        <v>426</v>
      </c>
      <c r="D93" s="69"/>
    </row>
    <row r="94" spans="1:4" x14ac:dyDescent="0.25">
      <c r="A94" s="64" t="s">
        <v>550</v>
      </c>
      <c r="B94" s="58">
        <v>304</v>
      </c>
      <c r="C94" s="66">
        <v>340</v>
      </c>
      <c r="D94" s="69"/>
    </row>
    <row r="95" spans="1:4" ht="31.5" x14ac:dyDescent="0.25">
      <c r="A95" s="64" t="s">
        <v>551</v>
      </c>
      <c r="B95" s="58">
        <v>321</v>
      </c>
      <c r="C95" s="78">
        <v>359</v>
      </c>
      <c r="D95" s="69"/>
    </row>
    <row r="96" spans="1:4" x14ac:dyDescent="0.25">
      <c r="A96" s="64" t="s">
        <v>552</v>
      </c>
      <c r="B96" s="58">
        <v>354</v>
      </c>
      <c r="C96" s="66">
        <v>395</v>
      </c>
      <c r="D96" s="69"/>
    </row>
    <row r="97" spans="1:4" x14ac:dyDescent="0.25">
      <c r="A97" s="64" t="s">
        <v>553</v>
      </c>
      <c r="B97" s="58">
        <v>358</v>
      </c>
      <c r="C97" s="66">
        <v>395</v>
      </c>
      <c r="D97" s="69"/>
    </row>
    <row r="98" spans="1:4" x14ac:dyDescent="0.25">
      <c r="A98" s="64" t="s">
        <v>554</v>
      </c>
      <c r="B98" s="58">
        <v>285</v>
      </c>
      <c r="C98" s="66">
        <v>317</v>
      </c>
      <c r="D98" s="69"/>
    </row>
    <row r="99" spans="1:4" x14ac:dyDescent="0.25">
      <c r="A99" s="64" t="s">
        <v>555</v>
      </c>
      <c r="B99" s="58">
        <v>735</v>
      </c>
      <c r="C99" s="66">
        <v>808</v>
      </c>
      <c r="D99" s="69"/>
    </row>
    <row r="100" spans="1:4" ht="31.5" x14ac:dyDescent="0.25">
      <c r="A100" s="64" t="s">
        <v>556</v>
      </c>
      <c r="B100" s="58">
        <v>734.79</v>
      </c>
      <c r="C100" s="66">
        <v>808</v>
      </c>
      <c r="D100" s="69"/>
    </row>
    <row r="101" spans="1:4" x14ac:dyDescent="0.25">
      <c r="A101" s="64" t="s">
        <v>557</v>
      </c>
      <c r="B101" s="58">
        <v>667</v>
      </c>
      <c r="C101" s="66">
        <v>735</v>
      </c>
      <c r="D101" s="69"/>
    </row>
    <row r="102" spans="1:4" x14ac:dyDescent="0.25">
      <c r="A102" s="64" t="s">
        <v>558</v>
      </c>
      <c r="B102" s="58">
        <v>973.03</v>
      </c>
      <c r="C102" s="66">
        <v>1070</v>
      </c>
      <c r="D102" s="69"/>
    </row>
    <row r="103" spans="1:4" x14ac:dyDescent="0.25">
      <c r="A103" s="64" t="s">
        <v>559</v>
      </c>
      <c r="B103" s="58">
        <v>700</v>
      </c>
      <c r="C103" s="66">
        <v>770</v>
      </c>
      <c r="D103" s="69"/>
    </row>
    <row r="104" spans="1:4" ht="31.5" x14ac:dyDescent="0.25">
      <c r="A104" s="64" t="s">
        <v>560</v>
      </c>
      <c r="B104" s="58">
        <v>749.18</v>
      </c>
      <c r="C104" s="66">
        <v>824</v>
      </c>
      <c r="D104" s="69"/>
    </row>
    <row r="105" spans="1:4" ht="31.5" x14ac:dyDescent="0.25">
      <c r="A105" s="64" t="s">
        <v>561</v>
      </c>
      <c r="B105" s="58">
        <v>749.18</v>
      </c>
      <c r="C105" s="66">
        <v>824</v>
      </c>
      <c r="D105" s="69"/>
    </row>
    <row r="106" spans="1:4" x14ac:dyDescent="0.25">
      <c r="A106" s="64" t="s">
        <v>52</v>
      </c>
      <c r="B106" s="58">
        <v>656</v>
      </c>
      <c r="C106" s="66">
        <v>765</v>
      </c>
      <c r="D106" s="69"/>
    </row>
    <row r="107" spans="1:4" x14ac:dyDescent="0.25">
      <c r="A107" s="64" t="s">
        <v>562</v>
      </c>
      <c r="B107" s="58">
        <v>403</v>
      </c>
      <c r="C107" s="66">
        <v>443</v>
      </c>
      <c r="D107" s="69"/>
    </row>
    <row r="108" spans="1:4" x14ac:dyDescent="0.25">
      <c r="A108" s="64" t="s">
        <v>563</v>
      </c>
      <c r="B108" s="58">
        <v>399</v>
      </c>
      <c r="C108" s="66">
        <v>439</v>
      </c>
      <c r="D108" s="69"/>
    </row>
    <row r="109" spans="1:4" ht="31.5" x14ac:dyDescent="0.25">
      <c r="A109" s="64" t="s">
        <v>564</v>
      </c>
      <c r="B109" s="58">
        <v>237</v>
      </c>
      <c r="C109" s="66">
        <v>270</v>
      </c>
      <c r="D109" s="69"/>
    </row>
    <row r="110" spans="1:4" ht="31.5" x14ac:dyDescent="0.25">
      <c r="A110" s="64" t="s">
        <v>565</v>
      </c>
      <c r="B110" s="58">
        <v>866.5</v>
      </c>
      <c r="C110" s="66">
        <v>953</v>
      </c>
      <c r="D110" s="69"/>
    </row>
    <row r="111" spans="1:4" x14ac:dyDescent="0.25">
      <c r="A111" s="64" t="s">
        <v>566</v>
      </c>
      <c r="B111" s="58">
        <v>1143</v>
      </c>
      <c r="C111" s="66">
        <v>1309</v>
      </c>
      <c r="D111" s="69"/>
    </row>
    <row r="112" spans="1:4" x14ac:dyDescent="0.25">
      <c r="A112" s="64" t="s">
        <v>567</v>
      </c>
      <c r="B112" s="58">
        <v>300</v>
      </c>
      <c r="C112" s="66">
        <v>253</v>
      </c>
      <c r="D112" s="69"/>
    </row>
    <row r="113" spans="1:4" x14ac:dyDescent="0.25">
      <c r="A113" s="64" t="s">
        <v>568</v>
      </c>
      <c r="B113" s="58">
        <v>268</v>
      </c>
      <c r="C113" s="66">
        <v>240</v>
      </c>
      <c r="D113" s="69"/>
    </row>
    <row r="114" spans="1:4" x14ac:dyDescent="0.25">
      <c r="A114" s="64" t="s">
        <v>569</v>
      </c>
      <c r="B114" s="58">
        <v>266</v>
      </c>
      <c r="C114" s="66">
        <v>293</v>
      </c>
      <c r="D114" s="69"/>
    </row>
    <row r="115" spans="1:4" x14ac:dyDescent="0.25">
      <c r="A115" s="64" t="s">
        <v>570</v>
      </c>
      <c r="B115" s="58">
        <v>670</v>
      </c>
      <c r="C115" s="66">
        <v>836</v>
      </c>
      <c r="D115" s="69"/>
    </row>
    <row r="116" spans="1:4" ht="18.75" x14ac:dyDescent="0.25">
      <c r="A116" s="106" t="s">
        <v>572</v>
      </c>
      <c r="B116" s="106"/>
      <c r="C116" s="107"/>
    </row>
    <row r="117" spans="1:4" x14ac:dyDescent="0.25">
      <c r="A117" s="64" t="s">
        <v>600</v>
      </c>
      <c r="B117" s="58">
        <v>5081</v>
      </c>
      <c r="C117" s="66">
        <v>5590</v>
      </c>
      <c r="D117" s="69"/>
    </row>
    <row r="118" spans="1:4" x14ac:dyDescent="0.25">
      <c r="A118" s="64" t="s">
        <v>601</v>
      </c>
      <c r="B118" s="58">
        <v>5383</v>
      </c>
      <c r="C118" s="66">
        <v>5933</v>
      </c>
      <c r="D118" s="69"/>
    </row>
    <row r="119" spans="1:4" x14ac:dyDescent="0.25">
      <c r="A119" s="64" t="s">
        <v>602</v>
      </c>
      <c r="B119" s="58">
        <v>444</v>
      </c>
      <c r="C119" s="66">
        <v>488</v>
      </c>
      <c r="D119" s="69"/>
    </row>
    <row r="120" spans="1:4" x14ac:dyDescent="0.25">
      <c r="A120" s="64" t="s">
        <v>603</v>
      </c>
      <c r="B120" s="58">
        <v>486</v>
      </c>
      <c r="C120" s="66">
        <v>535</v>
      </c>
      <c r="D120" s="69"/>
    </row>
    <row r="121" spans="1:4" x14ac:dyDescent="0.25">
      <c r="A121" s="47" t="s">
        <v>604</v>
      </c>
      <c r="B121" s="38">
        <v>890.49</v>
      </c>
      <c r="C121" s="78">
        <v>980</v>
      </c>
      <c r="D121" s="69"/>
    </row>
    <row r="122" spans="1:4" x14ac:dyDescent="0.25">
      <c r="A122" s="47" t="s">
        <v>605</v>
      </c>
      <c r="B122" s="38">
        <v>961.82</v>
      </c>
      <c r="C122" s="78">
        <v>1058</v>
      </c>
      <c r="D122" s="69"/>
    </row>
    <row r="123" spans="1:4" ht="31.5" x14ac:dyDescent="0.25">
      <c r="A123" s="64" t="s">
        <v>606</v>
      </c>
      <c r="B123" s="58">
        <v>1218.3499999999999</v>
      </c>
      <c r="C123" s="66">
        <v>1340</v>
      </c>
      <c r="D123" s="69"/>
    </row>
    <row r="124" spans="1:4" ht="31.5" x14ac:dyDescent="0.25">
      <c r="A124" s="64" t="s">
        <v>607</v>
      </c>
      <c r="B124" s="58">
        <v>1315.82</v>
      </c>
      <c r="C124" s="66">
        <v>1447</v>
      </c>
      <c r="D124" s="69"/>
    </row>
    <row r="125" spans="1:4" x14ac:dyDescent="0.25">
      <c r="A125" s="64" t="s">
        <v>608</v>
      </c>
      <c r="B125" s="58">
        <v>874.73</v>
      </c>
      <c r="C125" s="66">
        <v>962</v>
      </c>
      <c r="D125" s="69"/>
    </row>
    <row r="126" spans="1:4" x14ac:dyDescent="0.25">
      <c r="A126" s="64" t="s">
        <v>609</v>
      </c>
      <c r="B126" s="58">
        <v>874.73</v>
      </c>
      <c r="C126" s="66">
        <v>962</v>
      </c>
      <c r="D126" s="69"/>
    </row>
    <row r="127" spans="1:4" x14ac:dyDescent="0.25">
      <c r="A127" s="64" t="s">
        <v>610</v>
      </c>
      <c r="B127" s="58">
        <v>510</v>
      </c>
      <c r="C127" s="66">
        <v>607</v>
      </c>
      <c r="D127" s="69"/>
    </row>
    <row r="128" spans="1:4" x14ac:dyDescent="0.25">
      <c r="A128" s="64" t="s">
        <v>611</v>
      </c>
      <c r="B128" s="58">
        <v>510</v>
      </c>
      <c r="C128" s="66">
        <v>607</v>
      </c>
      <c r="D128" s="69"/>
    </row>
    <row r="129" spans="1:4" ht="18.75" x14ac:dyDescent="0.25">
      <c r="A129" s="106" t="s">
        <v>573</v>
      </c>
      <c r="B129" s="106"/>
      <c r="C129" s="107"/>
    </row>
    <row r="130" spans="1:4" x14ac:dyDescent="0.25">
      <c r="A130" s="64" t="s">
        <v>613</v>
      </c>
      <c r="B130" s="58">
        <v>1513.14</v>
      </c>
      <c r="C130" s="66">
        <v>1664</v>
      </c>
      <c r="D130" s="69"/>
    </row>
    <row r="131" spans="1:4" ht="31.5" x14ac:dyDescent="0.25">
      <c r="A131" s="47" t="s">
        <v>614</v>
      </c>
      <c r="B131" s="38">
        <v>600</v>
      </c>
      <c r="C131" s="78">
        <v>605</v>
      </c>
      <c r="D131" s="69"/>
    </row>
    <row r="132" spans="1:4" x14ac:dyDescent="0.25">
      <c r="A132" s="64" t="s">
        <v>612</v>
      </c>
      <c r="B132" s="58">
        <v>528</v>
      </c>
      <c r="C132" s="66">
        <v>581</v>
      </c>
      <c r="D132" s="69"/>
    </row>
    <row r="133" spans="1:4" x14ac:dyDescent="0.25">
      <c r="A133" s="64" t="s">
        <v>616</v>
      </c>
      <c r="B133" s="62">
        <v>464</v>
      </c>
      <c r="C133" s="66">
        <v>510</v>
      </c>
      <c r="D133" s="69"/>
    </row>
    <row r="134" spans="1:4" x14ac:dyDescent="0.25">
      <c r="A134" s="64" t="s">
        <v>615</v>
      </c>
      <c r="B134" s="58">
        <v>424</v>
      </c>
      <c r="C134" s="66">
        <v>466</v>
      </c>
      <c r="D134" s="69"/>
    </row>
    <row r="135" spans="1:4" x14ac:dyDescent="0.25">
      <c r="A135" s="65" t="s">
        <v>617</v>
      </c>
      <c r="B135" s="59">
        <v>239</v>
      </c>
      <c r="C135" s="67">
        <v>263</v>
      </c>
      <c r="D135" s="69"/>
    </row>
    <row r="136" spans="1:4" x14ac:dyDescent="0.25">
      <c r="A136" s="64" t="s">
        <v>618</v>
      </c>
      <c r="B136" s="58">
        <v>240</v>
      </c>
      <c r="C136" s="66">
        <v>248</v>
      </c>
      <c r="D136" s="69"/>
    </row>
    <row r="137" spans="1:4" x14ac:dyDescent="0.25">
      <c r="A137" s="47" t="s">
        <v>619</v>
      </c>
      <c r="B137" s="38">
        <v>968.72</v>
      </c>
      <c r="C137" s="78">
        <v>1066</v>
      </c>
      <c r="D137" s="69"/>
    </row>
    <row r="138" spans="1:4" x14ac:dyDescent="0.25">
      <c r="A138" s="47" t="s">
        <v>620</v>
      </c>
      <c r="B138" s="38">
        <v>968.72</v>
      </c>
      <c r="C138" s="78">
        <v>1094</v>
      </c>
      <c r="D138" s="69"/>
    </row>
    <row r="139" spans="1:4" x14ac:dyDescent="0.25">
      <c r="A139" s="47" t="s">
        <v>621</v>
      </c>
      <c r="B139" s="38">
        <v>1033.1500000000001</v>
      </c>
      <c r="C139" s="78">
        <v>1136</v>
      </c>
      <c r="D139" s="69"/>
    </row>
    <row r="140" spans="1:4" x14ac:dyDescent="0.25">
      <c r="A140" s="64" t="s">
        <v>622</v>
      </c>
      <c r="B140" s="58">
        <v>420</v>
      </c>
      <c r="C140" s="66">
        <v>532</v>
      </c>
      <c r="D140" s="69"/>
    </row>
    <row r="141" spans="1:4" x14ac:dyDescent="0.25">
      <c r="A141" s="64" t="s">
        <v>623</v>
      </c>
      <c r="B141" s="58">
        <v>374</v>
      </c>
      <c r="C141" s="66">
        <v>384</v>
      </c>
      <c r="D141" s="69"/>
    </row>
    <row r="142" spans="1:4" x14ac:dyDescent="0.25">
      <c r="A142" s="64" t="s">
        <v>624</v>
      </c>
      <c r="B142" s="58">
        <v>315</v>
      </c>
      <c r="C142" s="66">
        <v>281</v>
      </c>
      <c r="D142" s="69"/>
    </row>
    <row r="143" spans="1:4" x14ac:dyDescent="0.25">
      <c r="A143" s="64" t="s">
        <v>625</v>
      </c>
      <c r="B143" s="58">
        <v>874</v>
      </c>
      <c r="C143" s="66">
        <v>961</v>
      </c>
      <c r="D143" s="69"/>
    </row>
    <row r="144" spans="1:4" x14ac:dyDescent="0.25">
      <c r="A144" s="64" t="s">
        <v>626</v>
      </c>
      <c r="B144" s="58">
        <v>315</v>
      </c>
      <c r="C144" s="66">
        <v>346</v>
      </c>
      <c r="D144" s="69"/>
    </row>
    <row r="145" spans="1:4" ht="18.75" x14ac:dyDescent="0.25">
      <c r="A145" s="106" t="s">
        <v>574</v>
      </c>
      <c r="B145" s="106"/>
      <c r="C145" s="107"/>
    </row>
    <row r="146" spans="1:4" x14ac:dyDescent="0.25">
      <c r="A146" s="64" t="s">
        <v>627</v>
      </c>
      <c r="B146" s="58">
        <v>3720</v>
      </c>
      <c r="C146" s="66">
        <v>4257</v>
      </c>
      <c r="D146" s="69"/>
    </row>
    <row r="147" spans="1:4" x14ac:dyDescent="0.25">
      <c r="A147" s="64" t="s">
        <v>628</v>
      </c>
      <c r="B147" s="58">
        <v>15182.71</v>
      </c>
      <c r="C147" s="66">
        <v>16701</v>
      </c>
      <c r="D147" s="69"/>
    </row>
    <row r="148" spans="1:4" x14ac:dyDescent="0.25">
      <c r="A148" s="64" t="s">
        <v>629</v>
      </c>
      <c r="B148" s="58">
        <v>14587.99</v>
      </c>
      <c r="C148" s="66">
        <v>16047</v>
      </c>
      <c r="D148" s="69"/>
    </row>
    <row r="149" spans="1:4" ht="31.5" x14ac:dyDescent="0.25">
      <c r="A149" s="64" t="s">
        <v>207</v>
      </c>
      <c r="B149" s="58">
        <v>13328</v>
      </c>
      <c r="C149" s="66">
        <v>14661</v>
      </c>
      <c r="D149" s="69"/>
    </row>
    <row r="150" spans="1:4" x14ac:dyDescent="0.25">
      <c r="A150" s="64" t="s">
        <v>630</v>
      </c>
      <c r="B150" s="58">
        <v>15182.71</v>
      </c>
      <c r="C150" s="66">
        <v>16701</v>
      </c>
      <c r="D150" s="69"/>
    </row>
    <row r="151" spans="1:4" x14ac:dyDescent="0.25">
      <c r="A151" s="64" t="s">
        <v>631</v>
      </c>
      <c r="B151" s="58">
        <v>11304.64</v>
      </c>
      <c r="C151" s="66">
        <v>12435</v>
      </c>
      <c r="D151" s="69"/>
    </row>
    <row r="152" spans="1:4" x14ac:dyDescent="0.25">
      <c r="A152" s="64" t="s">
        <v>632</v>
      </c>
      <c r="B152" s="58">
        <v>13328.34</v>
      </c>
      <c r="C152" s="66">
        <v>14661</v>
      </c>
      <c r="D152" s="69"/>
    </row>
    <row r="153" spans="1:4" x14ac:dyDescent="0.25">
      <c r="A153" s="64" t="s">
        <v>633</v>
      </c>
      <c r="B153" s="58">
        <v>15182.71</v>
      </c>
      <c r="C153" s="66">
        <v>16701</v>
      </c>
      <c r="D153" s="69"/>
    </row>
    <row r="154" spans="1:4" ht="31.5" x14ac:dyDescent="0.25">
      <c r="A154" s="64" t="s">
        <v>634</v>
      </c>
      <c r="B154" s="58">
        <v>10148</v>
      </c>
      <c r="C154" s="66">
        <v>11163</v>
      </c>
      <c r="D154" s="69"/>
    </row>
    <row r="155" spans="1:4" ht="31.5" x14ac:dyDescent="0.25">
      <c r="A155" s="64" t="s">
        <v>635</v>
      </c>
      <c r="B155" s="58">
        <v>9322</v>
      </c>
      <c r="C155" s="66">
        <v>10254</v>
      </c>
      <c r="D155" s="69"/>
    </row>
    <row r="156" spans="1:4" ht="31.5" x14ac:dyDescent="0.25">
      <c r="A156" s="64" t="s">
        <v>636</v>
      </c>
      <c r="B156" s="58">
        <v>14160</v>
      </c>
      <c r="C156" s="66">
        <v>15576</v>
      </c>
      <c r="D156" s="69"/>
    </row>
    <row r="157" spans="1:4" ht="31.5" x14ac:dyDescent="0.25">
      <c r="A157" s="64" t="s">
        <v>637</v>
      </c>
      <c r="B157" s="58">
        <v>9322</v>
      </c>
      <c r="C157" s="66">
        <v>10254</v>
      </c>
      <c r="D157" s="69"/>
    </row>
    <row r="158" spans="1:4" ht="31.5" x14ac:dyDescent="0.25">
      <c r="A158" s="64" t="s">
        <v>638</v>
      </c>
      <c r="B158" s="58">
        <v>11800</v>
      </c>
      <c r="C158" s="66">
        <v>12980</v>
      </c>
      <c r="D158" s="69"/>
    </row>
    <row r="159" spans="1:4" ht="31.5" x14ac:dyDescent="0.25">
      <c r="A159" s="64" t="s">
        <v>639</v>
      </c>
      <c r="B159" s="58">
        <v>11800</v>
      </c>
      <c r="C159" s="66">
        <v>12980</v>
      </c>
      <c r="D159" s="69"/>
    </row>
    <row r="160" spans="1:4" ht="31.5" x14ac:dyDescent="0.25">
      <c r="A160" s="64" t="s">
        <v>640</v>
      </c>
      <c r="B160" s="58">
        <v>15222</v>
      </c>
      <c r="C160" s="66">
        <v>16744</v>
      </c>
      <c r="D160" s="69"/>
    </row>
    <row r="161" spans="1:4" ht="31.5" x14ac:dyDescent="0.25">
      <c r="A161" s="64" t="s">
        <v>641</v>
      </c>
      <c r="B161" s="58">
        <v>11800</v>
      </c>
      <c r="C161" s="66">
        <v>12980</v>
      </c>
      <c r="D161" s="69"/>
    </row>
    <row r="162" spans="1:4" ht="31.5" x14ac:dyDescent="0.25">
      <c r="A162" s="64" t="s">
        <v>642</v>
      </c>
      <c r="B162" s="58">
        <v>13216</v>
      </c>
      <c r="C162" s="66">
        <v>14538</v>
      </c>
      <c r="D162" s="69"/>
    </row>
    <row r="163" spans="1:4" ht="31.5" x14ac:dyDescent="0.25">
      <c r="A163" s="64" t="s">
        <v>1205</v>
      </c>
      <c r="B163" s="58">
        <v>15222</v>
      </c>
      <c r="C163" s="66">
        <v>16744</v>
      </c>
      <c r="D163" s="69"/>
    </row>
    <row r="164" spans="1:4" x14ac:dyDescent="0.25">
      <c r="A164" s="64" t="s">
        <v>644</v>
      </c>
      <c r="B164" s="58">
        <v>12829</v>
      </c>
      <c r="C164" s="66">
        <v>14112</v>
      </c>
      <c r="D164" s="69"/>
    </row>
    <row r="165" spans="1:4" x14ac:dyDescent="0.25">
      <c r="A165" s="64" t="s">
        <v>645</v>
      </c>
      <c r="B165" s="58">
        <v>2680</v>
      </c>
      <c r="C165" s="66">
        <v>3124</v>
      </c>
      <c r="D165" s="69"/>
    </row>
    <row r="166" spans="1:4" x14ac:dyDescent="0.25">
      <c r="A166" s="47" t="s">
        <v>646</v>
      </c>
      <c r="B166" s="38">
        <v>3720</v>
      </c>
      <c r="C166" s="78">
        <v>4158</v>
      </c>
      <c r="D166" s="69"/>
    </row>
    <row r="167" spans="1:4" ht="18.75" x14ac:dyDescent="0.25">
      <c r="A167" s="106" t="s">
        <v>575</v>
      </c>
      <c r="B167" s="106"/>
      <c r="C167" s="107"/>
    </row>
    <row r="168" spans="1:4" x14ac:dyDescent="0.25">
      <c r="A168" s="64" t="s">
        <v>647</v>
      </c>
      <c r="B168" s="58">
        <v>3715</v>
      </c>
      <c r="C168" s="66">
        <v>4400</v>
      </c>
      <c r="D168" s="69"/>
    </row>
    <row r="169" spans="1:4" x14ac:dyDescent="0.25">
      <c r="A169" s="64" t="s">
        <v>648</v>
      </c>
      <c r="B169" s="58">
        <v>4219</v>
      </c>
      <c r="C169" s="66">
        <v>4950</v>
      </c>
      <c r="D169" s="69"/>
    </row>
    <row r="170" spans="1:4" x14ac:dyDescent="0.25">
      <c r="A170" s="64" t="s">
        <v>649</v>
      </c>
      <c r="B170" s="58">
        <v>4219</v>
      </c>
      <c r="C170" s="66">
        <v>4950</v>
      </c>
      <c r="D170" s="69"/>
    </row>
    <row r="171" spans="1:4" x14ac:dyDescent="0.25">
      <c r="A171" s="64" t="s">
        <v>650</v>
      </c>
      <c r="B171" s="58">
        <v>3663</v>
      </c>
      <c r="C171" s="66">
        <v>4331</v>
      </c>
      <c r="D171" s="69"/>
    </row>
    <row r="172" spans="1:4" x14ac:dyDescent="0.25">
      <c r="A172" s="64" t="s">
        <v>651</v>
      </c>
      <c r="B172" s="58">
        <v>3744</v>
      </c>
      <c r="C172" s="66">
        <v>4400</v>
      </c>
      <c r="D172" s="69"/>
    </row>
    <row r="173" spans="1:4" x14ac:dyDescent="0.25">
      <c r="A173" s="64" t="s">
        <v>652</v>
      </c>
      <c r="B173" s="58">
        <v>3744</v>
      </c>
      <c r="C173" s="66">
        <v>4400</v>
      </c>
      <c r="D173" s="69"/>
    </row>
    <row r="174" spans="1:4" x14ac:dyDescent="0.25">
      <c r="A174" s="64" t="s">
        <v>653</v>
      </c>
      <c r="B174" s="58">
        <v>13625</v>
      </c>
      <c r="C174" s="66">
        <v>14988</v>
      </c>
      <c r="D174" s="69"/>
    </row>
    <row r="175" spans="1:4" x14ac:dyDescent="0.25">
      <c r="A175" s="64" t="s">
        <v>654</v>
      </c>
      <c r="B175" s="58">
        <v>13750</v>
      </c>
      <c r="C175" s="66">
        <v>15125</v>
      </c>
      <c r="D175" s="69"/>
    </row>
    <row r="176" spans="1:4" x14ac:dyDescent="0.25">
      <c r="A176" s="64" t="s">
        <v>1209</v>
      </c>
      <c r="B176" s="58">
        <v>12360</v>
      </c>
      <c r="C176" s="66">
        <v>14146</v>
      </c>
      <c r="D176" s="69"/>
    </row>
    <row r="177" spans="1:4" x14ac:dyDescent="0.25">
      <c r="A177" s="64" t="s">
        <v>1210</v>
      </c>
      <c r="B177" s="58">
        <v>5370</v>
      </c>
      <c r="C177" s="66">
        <v>6149</v>
      </c>
      <c r="D177" s="69"/>
    </row>
    <row r="178" spans="1:4" x14ac:dyDescent="0.25">
      <c r="A178" s="64" t="s">
        <v>1211</v>
      </c>
      <c r="B178" s="58">
        <v>3410</v>
      </c>
      <c r="C178" s="66">
        <v>3905</v>
      </c>
      <c r="D178" s="69"/>
    </row>
    <row r="179" spans="1:4" x14ac:dyDescent="0.25">
      <c r="A179" s="64" t="s">
        <v>1213</v>
      </c>
      <c r="B179" s="58">
        <v>4410</v>
      </c>
      <c r="C179" s="66">
        <v>5049</v>
      </c>
      <c r="D179" s="69"/>
    </row>
    <row r="180" spans="1:4" x14ac:dyDescent="0.25">
      <c r="A180" s="64" t="s">
        <v>659</v>
      </c>
      <c r="B180" s="58">
        <v>10000</v>
      </c>
      <c r="C180" s="66">
        <v>11000</v>
      </c>
      <c r="D180" s="69"/>
    </row>
    <row r="181" spans="1:4" x14ac:dyDescent="0.25">
      <c r="A181" s="64" t="s">
        <v>660</v>
      </c>
      <c r="B181" s="58">
        <v>10250</v>
      </c>
      <c r="C181" s="66">
        <v>11275</v>
      </c>
      <c r="D181" s="69"/>
    </row>
    <row r="182" spans="1:4" x14ac:dyDescent="0.25">
      <c r="A182" s="64" t="s">
        <v>661</v>
      </c>
      <c r="B182" s="58">
        <v>21750</v>
      </c>
      <c r="C182" s="66">
        <v>23925</v>
      </c>
      <c r="D182" s="69"/>
    </row>
    <row r="183" spans="1:4" x14ac:dyDescent="0.25">
      <c r="A183" s="47" t="s">
        <v>662</v>
      </c>
      <c r="B183" s="38">
        <v>3652</v>
      </c>
      <c r="C183" s="66">
        <v>4018</v>
      </c>
      <c r="D183" s="69"/>
    </row>
    <row r="184" spans="1:4" x14ac:dyDescent="0.25">
      <c r="A184" s="64" t="s">
        <v>663</v>
      </c>
      <c r="B184" s="58">
        <v>4054</v>
      </c>
      <c r="C184" s="66">
        <v>4493</v>
      </c>
      <c r="D184" s="69"/>
    </row>
    <row r="185" spans="1:4" x14ac:dyDescent="0.25">
      <c r="A185" s="64" t="s">
        <v>664</v>
      </c>
      <c r="B185" s="58">
        <v>4545</v>
      </c>
      <c r="C185" s="66">
        <v>5000</v>
      </c>
      <c r="D185" s="69"/>
    </row>
    <row r="186" spans="1:4" x14ac:dyDescent="0.25">
      <c r="A186" s="64" t="s">
        <v>665</v>
      </c>
      <c r="B186" s="58">
        <v>4969</v>
      </c>
      <c r="C186" s="66">
        <v>5467</v>
      </c>
      <c r="D186" s="69"/>
    </row>
    <row r="187" spans="1:4" x14ac:dyDescent="0.25">
      <c r="A187" s="64" t="s">
        <v>666</v>
      </c>
      <c r="B187" s="58">
        <v>3923</v>
      </c>
      <c r="C187" s="66">
        <v>4316</v>
      </c>
      <c r="D187" s="69"/>
    </row>
    <row r="188" spans="1:4" x14ac:dyDescent="0.25">
      <c r="A188" s="64" t="s">
        <v>667</v>
      </c>
      <c r="B188" s="58">
        <v>10103</v>
      </c>
      <c r="C188" s="66">
        <v>11114</v>
      </c>
      <c r="D188" s="69"/>
    </row>
    <row r="189" spans="1:4" x14ac:dyDescent="0.25">
      <c r="A189" s="64" t="s">
        <v>668</v>
      </c>
      <c r="B189" s="58">
        <v>10988</v>
      </c>
      <c r="C189" s="66">
        <v>12088</v>
      </c>
      <c r="D189" s="69"/>
    </row>
    <row r="190" spans="1:4" x14ac:dyDescent="0.25">
      <c r="A190" s="64" t="s">
        <v>669</v>
      </c>
      <c r="B190" s="58">
        <v>4343</v>
      </c>
      <c r="C190" s="66">
        <v>4778</v>
      </c>
      <c r="D190" s="69"/>
    </row>
    <row r="191" spans="1:4" x14ac:dyDescent="0.25">
      <c r="A191" s="64" t="s">
        <v>670</v>
      </c>
      <c r="B191" s="58">
        <v>12445.46</v>
      </c>
      <c r="C191" s="66">
        <v>13701</v>
      </c>
      <c r="D191" s="69"/>
    </row>
    <row r="192" spans="1:4" x14ac:dyDescent="0.25">
      <c r="A192" s="64" t="s">
        <v>671</v>
      </c>
      <c r="B192" s="58">
        <v>23606.799999999999</v>
      </c>
      <c r="C192" s="66">
        <v>25967</v>
      </c>
      <c r="D192" s="69"/>
    </row>
    <row r="193" spans="1:4" x14ac:dyDescent="0.25">
      <c r="A193" s="64" t="s">
        <v>672</v>
      </c>
      <c r="B193" s="58">
        <v>26173</v>
      </c>
      <c r="C193" s="66">
        <v>28791</v>
      </c>
      <c r="D193" s="69"/>
    </row>
    <row r="194" spans="1:4" x14ac:dyDescent="0.25">
      <c r="A194" s="64" t="s">
        <v>673</v>
      </c>
      <c r="B194" s="58">
        <v>23400</v>
      </c>
      <c r="C194" s="66">
        <v>25741</v>
      </c>
      <c r="D194" s="69"/>
    </row>
    <row r="195" spans="1:4" x14ac:dyDescent="0.25">
      <c r="A195" s="64" t="s">
        <v>674</v>
      </c>
      <c r="B195" s="58">
        <v>25945</v>
      </c>
      <c r="C195" s="66">
        <v>28540</v>
      </c>
      <c r="D195" s="69"/>
    </row>
    <row r="196" spans="1:4" x14ac:dyDescent="0.25">
      <c r="A196" s="64" t="s">
        <v>675</v>
      </c>
      <c r="B196" s="58">
        <v>6323</v>
      </c>
      <c r="C196" s="66">
        <v>6956</v>
      </c>
      <c r="D196" s="69"/>
    </row>
    <row r="197" spans="1:4" x14ac:dyDescent="0.25">
      <c r="A197" s="64" t="s">
        <v>676</v>
      </c>
      <c r="B197" s="58">
        <v>6911</v>
      </c>
      <c r="C197" s="66">
        <v>7603</v>
      </c>
      <c r="D197" s="69"/>
    </row>
    <row r="198" spans="1:4" x14ac:dyDescent="0.25">
      <c r="A198" s="64" t="s">
        <v>677</v>
      </c>
      <c r="B198" s="58">
        <v>5442</v>
      </c>
      <c r="C198" s="66">
        <v>5987</v>
      </c>
      <c r="D198" s="69"/>
    </row>
    <row r="199" spans="1:4" x14ac:dyDescent="0.25">
      <c r="A199" s="64" t="s">
        <v>678</v>
      </c>
      <c r="B199" s="58">
        <v>9159</v>
      </c>
      <c r="C199" s="66">
        <v>10076</v>
      </c>
      <c r="D199" s="69"/>
    </row>
    <row r="200" spans="1:4" x14ac:dyDescent="0.25">
      <c r="A200" s="64" t="s">
        <v>679</v>
      </c>
      <c r="B200" s="58">
        <v>9956</v>
      </c>
      <c r="C200" s="66">
        <v>10952</v>
      </c>
      <c r="D200" s="69"/>
    </row>
    <row r="201" spans="1:4" x14ac:dyDescent="0.25">
      <c r="A201" s="64" t="s">
        <v>680</v>
      </c>
      <c r="B201" s="58">
        <v>11696</v>
      </c>
      <c r="C201" s="66">
        <v>12866</v>
      </c>
      <c r="D201" s="69"/>
    </row>
    <row r="202" spans="1:4" x14ac:dyDescent="0.25">
      <c r="A202" s="64" t="s">
        <v>681</v>
      </c>
      <c r="B202" s="58">
        <v>10531</v>
      </c>
      <c r="C202" s="66">
        <v>11585</v>
      </c>
      <c r="D202" s="69"/>
    </row>
    <row r="203" spans="1:4" x14ac:dyDescent="0.25">
      <c r="A203" s="64" t="s">
        <v>682</v>
      </c>
      <c r="B203" s="58">
        <v>6032</v>
      </c>
      <c r="C203" s="66">
        <v>6636</v>
      </c>
      <c r="D203" s="69"/>
    </row>
    <row r="204" spans="1:4" x14ac:dyDescent="0.25">
      <c r="A204" s="64" t="s">
        <v>683</v>
      </c>
      <c r="B204" s="58">
        <v>10311</v>
      </c>
      <c r="C204" s="66">
        <v>11343</v>
      </c>
      <c r="D204" s="69"/>
    </row>
    <row r="205" spans="1:4" x14ac:dyDescent="0.25">
      <c r="A205" s="64" t="s">
        <v>684</v>
      </c>
      <c r="B205" s="58">
        <v>12186</v>
      </c>
      <c r="C205" s="66">
        <v>13405</v>
      </c>
      <c r="D205" s="69"/>
    </row>
    <row r="206" spans="1:4" x14ac:dyDescent="0.25">
      <c r="A206" s="64" t="s">
        <v>685</v>
      </c>
      <c r="B206" s="58">
        <v>12990</v>
      </c>
      <c r="C206" s="66">
        <v>14289</v>
      </c>
      <c r="D206" s="69"/>
    </row>
    <row r="207" spans="1:4" x14ac:dyDescent="0.25">
      <c r="A207" s="64" t="s">
        <v>686</v>
      </c>
      <c r="B207" s="58">
        <v>5081</v>
      </c>
      <c r="C207" s="66">
        <v>5590</v>
      </c>
      <c r="D207" s="69"/>
    </row>
    <row r="208" spans="1:4" x14ac:dyDescent="0.25">
      <c r="A208" s="64" t="s">
        <v>687</v>
      </c>
      <c r="B208" s="58">
        <v>5676</v>
      </c>
      <c r="C208" s="66">
        <v>6244</v>
      </c>
      <c r="D208" s="69"/>
    </row>
    <row r="209" spans="1:4" x14ac:dyDescent="0.25">
      <c r="A209" s="64" t="s">
        <v>209</v>
      </c>
      <c r="B209" s="58">
        <v>3280</v>
      </c>
      <c r="C209" s="66">
        <v>3608</v>
      </c>
      <c r="D209" s="69"/>
    </row>
    <row r="210" spans="1:4" x14ac:dyDescent="0.25">
      <c r="A210" s="64" t="s">
        <v>688</v>
      </c>
      <c r="B210" s="58">
        <v>3900</v>
      </c>
      <c r="C210" s="66">
        <v>4505</v>
      </c>
      <c r="D210" s="69"/>
    </row>
    <row r="211" spans="1:4" x14ac:dyDescent="0.25">
      <c r="A211" s="64" t="s">
        <v>689</v>
      </c>
      <c r="B211" s="58">
        <v>4950</v>
      </c>
      <c r="C211" s="66">
        <v>5445</v>
      </c>
      <c r="D211" s="69"/>
    </row>
    <row r="212" spans="1:4" x14ac:dyDescent="0.25">
      <c r="A212" s="64" t="s">
        <v>690</v>
      </c>
      <c r="B212" s="58">
        <v>4450</v>
      </c>
      <c r="C212" s="66">
        <v>4593</v>
      </c>
      <c r="D212" s="69"/>
    </row>
    <row r="213" spans="1:4" x14ac:dyDescent="0.25">
      <c r="A213" s="64" t="s">
        <v>691</v>
      </c>
      <c r="B213" s="58">
        <v>8600</v>
      </c>
      <c r="C213" s="66">
        <v>9460</v>
      </c>
      <c r="D213" s="69"/>
    </row>
    <row r="214" spans="1:4" x14ac:dyDescent="0.25">
      <c r="A214" s="64" t="s">
        <v>692</v>
      </c>
      <c r="B214" s="58">
        <v>8900</v>
      </c>
      <c r="C214" s="66">
        <v>9790</v>
      </c>
      <c r="D214" s="69"/>
    </row>
    <row r="215" spans="1:4" hidden="1" x14ac:dyDescent="0.25">
      <c r="A215" s="64" t="s">
        <v>693</v>
      </c>
      <c r="B215" s="58">
        <v>5015</v>
      </c>
      <c r="C215" s="66"/>
    </row>
    <row r="216" spans="1:4" hidden="1" x14ac:dyDescent="0.25">
      <c r="A216" s="64" t="s">
        <v>694</v>
      </c>
      <c r="B216" s="58">
        <v>5450</v>
      </c>
      <c r="C216" s="66"/>
    </row>
    <row r="217" spans="1:4" x14ac:dyDescent="0.25">
      <c r="A217" s="64" t="s">
        <v>210</v>
      </c>
      <c r="B217" s="58">
        <v>6900</v>
      </c>
      <c r="C217" s="66">
        <v>7590</v>
      </c>
      <c r="D217" s="69"/>
    </row>
    <row r="218" spans="1:4" x14ac:dyDescent="0.25">
      <c r="A218" s="64" t="s">
        <v>695</v>
      </c>
      <c r="B218" s="58">
        <v>5170</v>
      </c>
      <c r="C218" s="66">
        <v>5687</v>
      </c>
      <c r="D218" s="69"/>
    </row>
    <row r="219" spans="1:4" hidden="1" x14ac:dyDescent="0.25">
      <c r="A219" s="64" t="s">
        <v>696</v>
      </c>
      <c r="B219" s="58">
        <v>5780</v>
      </c>
      <c r="C219" s="66"/>
    </row>
    <row r="220" spans="1:4" x14ac:dyDescent="0.25">
      <c r="A220" s="64" t="s">
        <v>697</v>
      </c>
      <c r="B220" s="58">
        <v>10750</v>
      </c>
      <c r="C220" s="66">
        <v>11825</v>
      </c>
      <c r="D220" s="69"/>
    </row>
    <row r="221" spans="1:4" x14ac:dyDescent="0.25">
      <c r="A221" s="64" t="s">
        <v>698</v>
      </c>
      <c r="B221" s="58">
        <v>12450</v>
      </c>
      <c r="C221" s="66">
        <v>13695</v>
      </c>
      <c r="D221" s="69"/>
    </row>
    <row r="222" spans="1:4" x14ac:dyDescent="0.25">
      <c r="A222" s="64" t="s">
        <v>699</v>
      </c>
      <c r="B222" s="58">
        <v>18700</v>
      </c>
      <c r="C222" s="66">
        <v>20570</v>
      </c>
      <c r="D222" s="69"/>
    </row>
    <row r="223" spans="1:4" ht="18.75" x14ac:dyDescent="0.25">
      <c r="A223" s="106" t="s">
        <v>325</v>
      </c>
      <c r="B223" s="106"/>
      <c r="C223" s="107"/>
    </row>
    <row r="224" spans="1:4" ht="31.5" x14ac:dyDescent="0.25">
      <c r="A224" s="64" t="s">
        <v>700</v>
      </c>
      <c r="B224" s="58">
        <v>916.61</v>
      </c>
      <c r="C224" s="66">
        <v>1008</v>
      </c>
      <c r="D224" s="69"/>
    </row>
    <row r="225" spans="1:4" x14ac:dyDescent="0.25">
      <c r="A225" s="64" t="s">
        <v>1212</v>
      </c>
      <c r="B225" s="58">
        <v>668</v>
      </c>
      <c r="C225" s="66">
        <v>851</v>
      </c>
      <c r="D225" s="69"/>
    </row>
    <row r="226" spans="1:4" x14ac:dyDescent="0.25">
      <c r="A226" s="64" t="s">
        <v>702</v>
      </c>
      <c r="B226" s="58">
        <v>660</v>
      </c>
      <c r="C226" s="66">
        <v>838</v>
      </c>
      <c r="D226" s="69"/>
    </row>
    <row r="227" spans="1:4" ht="31.5" x14ac:dyDescent="0.25">
      <c r="A227" s="64" t="s">
        <v>703</v>
      </c>
      <c r="B227" s="58">
        <v>748</v>
      </c>
      <c r="C227" s="66">
        <v>932</v>
      </c>
      <c r="D227" s="69"/>
    </row>
    <row r="228" spans="1:4" x14ac:dyDescent="0.25">
      <c r="A228" s="64" t="s">
        <v>704</v>
      </c>
      <c r="B228" s="58">
        <v>761</v>
      </c>
      <c r="C228" s="66">
        <v>869</v>
      </c>
      <c r="D228" s="69"/>
    </row>
    <row r="229" spans="1:4" x14ac:dyDescent="0.25">
      <c r="A229" s="64" t="s">
        <v>705</v>
      </c>
      <c r="B229" s="58">
        <v>1292</v>
      </c>
      <c r="C229" s="66">
        <v>1529</v>
      </c>
      <c r="D229" s="69"/>
    </row>
    <row r="230" spans="1:4" x14ac:dyDescent="0.25">
      <c r="A230" s="64" t="s">
        <v>706</v>
      </c>
      <c r="B230" s="58">
        <v>1350</v>
      </c>
      <c r="C230" s="66">
        <v>1439</v>
      </c>
      <c r="D230" s="69"/>
    </row>
    <row r="231" spans="1:4" x14ac:dyDescent="0.25">
      <c r="A231" s="64" t="s">
        <v>707</v>
      </c>
      <c r="B231" s="58">
        <v>420</v>
      </c>
      <c r="C231" s="66">
        <v>710</v>
      </c>
      <c r="D231" s="69"/>
    </row>
    <row r="232" spans="1:4" ht="18.75" x14ac:dyDescent="0.25">
      <c r="A232" s="106" t="s">
        <v>576</v>
      </c>
      <c r="B232" s="106"/>
      <c r="C232" s="107"/>
    </row>
    <row r="233" spans="1:4" x14ac:dyDescent="0.25">
      <c r="A233" s="64" t="s">
        <v>708</v>
      </c>
      <c r="B233" s="58">
        <v>254</v>
      </c>
      <c r="C233" s="66">
        <v>279</v>
      </c>
      <c r="D233" s="69"/>
    </row>
    <row r="234" spans="1:4" x14ac:dyDescent="0.25">
      <c r="A234" s="64" t="s">
        <v>709</v>
      </c>
      <c r="B234" s="58">
        <v>232</v>
      </c>
      <c r="C234" s="66">
        <v>255</v>
      </c>
      <c r="D234" s="69"/>
    </row>
    <row r="235" spans="1:4" x14ac:dyDescent="0.25">
      <c r="A235" s="64" t="s">
        <v>710</v>
      </c>
      <c r="B235" s="58">
        <v>187</v>
      </c>
      <c r="C235" s="66">
        <v>356</v>
      </c>
      <c r="D235" s="69"/>
    </row>
    <row r="236" spans="1:4" x14ac:dyDescent="0.25">
      <c r="A236" s="64" t="s">
        <v>711</v>
      </c>
      <c r="B236" s="58">
        <v>175</v>
      </c>
      <c r="C236" s="66">
        <v>187</v>
      </c>
      <c r="D236" s="69"/>
    </row>
    <row r="237" spans="1:4" x14ac:dyDescent="0.25">
      <c r="A237" s="64" t="s">
        <v>53</v>
      </c>
      <c r="B237" s="58">
        <v>338</v>
      </c>
      <c r="C237" s="66">
        <v>371</v>
      </c>
      <c r="D237" s="69"/>
    </row>
    <row r="238" spans="1:4" hidden="1" x14ac:dyDescent="0.25">
      <c r="A238" s="64" t="s">
        <v>712</v>
      </c>
      <c r="B238" s="58">
        <v>371.23</v>
      </c>
      <c r="C238" s="66"/>
    </row>
    <row r="239" spans="1:4" x14ac:dyDescent="0.25">
      <c r="A239" s="64" t="s">
        <v>713</v>
      </c>
      <c r="B239" s="58">
        <v>371.23</v>
      </c>
      <c r="C239" s="66">
        <f>1.1*371.23</f>
        <v>408.35300000000007</v>
      </c>
      <c r="D239" s="69"/>
    </row>
    <row r="240" spans="1:4" hidden="1" x14ac:dyDescent="0.25">
      <c r="A240" s="64" t="s">
        <v>714</v>
      </c>
      <c r="B240" s="58">
        <v>371.23</v>
      </c>
      <c r="C240" s="66"/>
    </row>
    <row r="241" spans="1:4" hidden="1" x14ac:dyDescent="0.25">
      <c r="A241" s="64" t="s">
        <v>715</v>
      </c>
      <c r="B241" s="58">
        <v>300</v>
      </c>
      <c r="C241" s="66"/>
    </row>
    <row r="242" spans="1:4" x14ac:dyDescent="0.25">
      <c r="A242" s="64" t="s">
        <v>716</v>
      </c>
      <c r="B242" s="58">
        <v>143</v>
      </c>
      <c r="C242" s="66">
        <v>157</v>
      </c>
      <c r="D242" s="69"/>
    </row>
    <row r="243" spans="1:4" x14ac:dyDescent="0.25">
      <c r="A243" s="64" t="s">
        <v>717</v>
      </c>
      <c r="B243" s="58">
        <v>686</v>
      </c>
      <c r="C243" s="66">
        <v>759</v>
      </c>
      <c r="D243" s="69"/>
    </row>
    <row r="244" spans="1:4" hidden="1" x14ac:dyDescent="0.25">
      <c r="A244" s="64" t="s">
        <v>718</v>
      </c>
      <c r="B244" s="58">
        <v>100</v>
      </c>
      <c r="C244" s="66"/>
    </row>
    <row r="245" spans="1:4" x14ac:dyDescent="0.25">
      <c r="A245" s="64" t="s">
        <v>719</v>
      </c>
      <c r="B245" s="58">
        <v>209</v>
      </c>
      <c r="C245" s="66">
        <v>230</v>
      </c>
      <c r="D245" s="69"/>
    </row>
    <row r="246" spans="1:4" x14ac:dyDescent="0.25">
      <c r="A246" s="64" t="s">
        <v>720</v>
      </c>
      <c r="B246" s="58">
        <v>1214.31</v>
      </c>
      <c r="C246" s="66">
        <v>1525</v>
      </c>
      <c r="D246" s="69"/>
    </row>
    <row r="247" spans="1:4" ht="18.75" x14ac:dyDescent="0.25">
      <c r="A247" s="106" t="s">
        <v>577</v>
      </c>
      <c r="B247" s="106"/>
      <c r="C247" s="107"/>
    </row>
    <row r="248" spans="1:4" hidden="1" x14ac:dyDescent="0.25">
      <c r="A248" s="65" t="s">
        <v>721</v>
      </c>
      <c r="B248" s="58">
        <v>832</v>
      </c>
      <c r="C248" s="66"/>
    </row>
    <row r="249" spans="1:4" x14ac:dyDescent="0.25">
      <c r="A249" s="64" t="s">
        <v>722</v>
      </c>
      <c r="B249" s="58">
        <v>1095.28</v>
      </c>
      <c r="C249" s="66">
        <v>1205</v>
      </c>
      <c r="D249" s="69"/>
    </row>
    <row r="250" spans="1:4" x14ac:dyDescent="0.25">
      <c r="A250" s="64" t="s">
        <v>723</v>
      </c>
      <c r="B250" s="58">
        <v>3344.12</v>
      </c>
      <c r="C250" s="66">
        <v>3679</v>
      </c>
      <c r="D250" s="69"/>
    </row>
    <row r="251" spans="1:4" x14ac:dyDescent="0.25">
      <c r="A251" s="64" t="s">
        <v>724</v>
      </c>
      <c r="B251" s="58">
        <v>730</v>
      </c>
      <c r="C251" s="66">
        <v>803</v>
      </c>
      <c r="D251" s="69"/>
    </row>
    <row r="252" spans="1:4" x14ac:dyDescent="0.25">
      <c r="A252" s="64" t="s">
        <v>725</v>
      </c>
      <c r="B252" s="58">
        <v>890</v>
      </c>
      <c r="C252" s="66">
        <v>979</v>
      </c>
      <c r="D252" s="69"/>
    </row>
    <row r="253" spans="1:4" x14ac:dyDescent="0.25">
      <c r="A253" s="64" t="s">
        <v>726</v>
      </c>
      <c r="B253" s="58">
        <v>1200</v>
      </c>
      <c r="C253" s="66">
        <v>1320</v>
      </c>
      <c r="D253" s="69"/>
    </row>
    <row r="254" spans="1:4" x14ac:dyDescent="0.25">
      <c r="A254" s="54"/>
      <c r="B254" s="54"/>
      <c r="C254" s="55"/>
    </row>
    <row r="256" spans="1:4" x14ac:dyDescent="0.25">
      <c r="A256" s="50" t="s">
        <v>137</v>
      </c>
    </row>
  </sheetData>
  <sheetProtection password="EC13" sheet="1" objects="1" scenarios="1"/>
  <mergeCells count="10">
    <mergeCell ref="A2:C2"/>
    <mergeCell ref="A50:C50"/>
    <mergeCell ref="A59:C59"/>
    <mergeCell ref="A116:C116"/>
    <mergeCell ref="A247:C247"/>
    <mergeCell ref="A129:C129"/>
    <mergeCell ref="A145:C145"/>
    <mergeCell ref="A167:C167"/>
    <mergeCell ref="A223:C223"/>
    <mergeCell ref="A232:C232"/>
  </mergeCells>
  <hyperlinks>
    <hyperlink ref="A256" location="ПРАЙС!R1C1" display="На главную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7" zoomScale="120" zoomScaleNormal="120" workbookViewId="0">
      <selection activeCell="D2" sqref="D2"/>
    </sheetView>
  </sheetViews>
  <sheetFormatPr defaultRowHeight="15.75" x14ac:dyDescent="0.25"/>
  <cols>
    <col min="1" max="1" width="41.875" style="51" customWidth="1"/>
    <col min="2" max="2" width="9" hidden="1" customWidth="1"/>
    <col min="3" max="3" width="0" style="73" hidden="1" customWidth="1"/>
    <col min="4" max="4" width="9" style="69"/>
  </cols>
  <sheetData>
    <row r="1" spans="1:4" ht="37.5" customHeight="1" x14ac:dyDescent="0.25">
      <c r="A1" s="75" t="s">
        <v>130</v>
      </c>
      <c r="B1" s="34" t="s">
        <v>1206</v>
      </c>
      <c r="C1" s="71" t="s">
        <v>48</v>
      </c>
      <c r="D1" s="71" t="s">
        <v>48</v>
      </c>
    </row>
    <row r="2" spans="1:4" x14ac:dyDescent="0.25">
      <c r="A2" s="48" t="s">
        <v>891</v>
      </c>
      <c r="B2" s="35">
        <v>285</v>
      </c>
      <c r="C2" s="67">
        <f>B2*1.1</f>
        <v>313.5</v>
      </c>
      <c r="D2" s="99">
        <v>313.5</v>
      </c>
    </row>
    <row r="3" spans="1:4" x14ac:dyDescent="0.25">
      <c r="A3" s="48" t="s">
        <v>892</v>
      </c>
      <c r="B3" s="35">
        <v>134</v>
      </c>
      <c r="C3" s="67">
        <f t="shared" ref="C3:C22" si="0">B3*1.1</f>
        <v>147.4</v>
      </c>
      <c r="D3" s="99">
        <v>147.4</v>
      </c>
    </row>
    <row r="4" spans="1:4" x14ac:dyDescent="0.25">
      <c r="A4" s="48" t="s">
        <v>893</v>
      </c>
      <c r="B4" s="35">
        <v>208</v>
      </c>
      <c r="C4" s="67">
        <f t="shared" si="0"/>
        <v>228.8</v>
      </c>
      <c r="D4" s="99">
        <v>228.8</v>
      </c>
    </row>
    <row r="5" spans="1:4" ht="15" customHeight="1" x14ac:dyDescent="0.25">
      <c r="A5" s="48" t="s">
        <v>951</v>
      </c>
      <c r="B5" s="35">
        <v>156</v>
      </c>
      <c r="C5" s="67">
        <f t="shared" si="0"/>
        <v>171.60000000000002</v>
      </c>
      <c r="D5" s="99">
        <v>171.60000000000002</v>
      </c>
    </row>
    <row r="6" spans="1:4" hidden="1" x14ac:dyDescent="0.25">
      <c r="A6" s="65" t="s">
        <v>760</v>
      </c>
      <c r="B6" s="35">
        <v>140</v>
      </c>
      <c r="C6" s="67"/>
      <c r="D6" s="99"/>
    </row>
    <row r="7" spans="1:4" x14ac:dyDescent="0.25">
      <c r="A7" s="48" t="s">
        <v>894</v>
      </c>
      <c r="B7" s="35">
        <v>90</v>
      </c>
      <c r="C7" s="67">
        <v>106</v>
      </c>
      <c r="D7" s="99">
        <v>106</v>
      </c>
    </row>
    <row r="8" spans="1:4" x14ac:dyDescent="0.25">
      <c r="A8" s="48" t="s">
        <v>217</v>
      </c>
      <c r="B8" s="35">
        <v>107</v>
      </c>
      <c r="C8" s="67">
        <v>123</v>
      </c>
      <c r="D8" s="99">
        <v>123</v>
      </c>
    </row>
    <row r="9" spans="1:4" x14ac:dyDescent="0.25">
      <c r="A9" s="48" t="s">
        <v>895</v>
      </c>
      <c r="B9" s="35">
        <v>107</v>
      </c>
      <c r="C9" s="67">
        <v>123</v>
      </c>
      <c r="D9" s="99">
        <v>123</v>
      </c>
    </row>
    <row r="10" spans="1:4" x14ac:dyDescent="0.25">
      <c r="A10" s="48" t="s">
        <v>218</v>
      </c>
      <c r="B10" s="35">
        <v>163</v>
      </c>
      <c r="C10" s="67">
        <v>188</v>
      </c>
      <c r="D10" s="99">
        <v>188</v>
      </c>
    </row>
    <row r="11" spans="1:4" x14ac:dyDescent="0.25">
      <c r="A11" s="48" t="s">
        <v>54</v>
      </c>
      <c r="B11" s="35">
        <v>164</v>
      </c>
      <c r="C11" s="67">
        <f t="shared" si="0"/>
        <v>180.4</v>
      </c>
      <c r="D11" s="99">
        <v>180.4</v>
      </c>
    </row>
    <row r="12" spans="1:4" x14ac:dyDescent="0.25">
      <c r="A12" s="48" t="s">
        <v>952</v>
      </c>
      <c r="B12" s="35">
        <v>280</v>
      </c>
      <c r="C12" s="67">
        <f t="shared" si="0"/>
        <v>308</v>
      </c>
      <c r="D12" s="99">
        <v>308</v>
      </c>
    </row>
    <row r="13" spans="1:4" x14ac:dyDescent="0.25">
      <c r="A13" s="48" t="s">
        <v>953</v>
      </c>
      <c r="B13" s="35">
        <v>270</v>
      </c>
      <c r="C13" s="67">
        <f t="shared" si="0"/>
        <v>297</v>
      </c>
      <c r="D13" s="99">
        <v>297</v>
      </c>
    </row>
    <row r="14" spans="1:4" x14ac:dyDescent="0.25">
      <c r="A14" s="48" t="s">
        <v>955</v>
      </c>
      <c r="B14" s="35">
        <v>289</v>
      </c>
      <c r="C14" s="67">
        <f t="shared" si="0"/>
        <v>317.90000000000003</v>
      </c>
      <c r="D14" s="99">
        <v>317.90000000000003</v>
      </c>
    </row>
    <row r="15" spans="1:4" x14ac:dyDescent="0.25">
      <c r="A15" s="48" t="s">
        <v>896</v>
      </c>
      <c r="B15" s="35">
        <v>226</v>
      </c>
      <c r="C15" s="67">
        <v>261</v>
      </c>
      <c r="D15" s="99">
        <v>261</v>
      </c>
    </row>
    <row r="16" spans="1:4" ht="31.5" x14ac:dyDescent="0.25">
      <c r="A16" s="48" t="s">
        <v>897</v>
      </c>
      <c r="B16" s="35">
        <v>226</v>
      </c>
      <c r="C16" s="67">
        <v>261</v>
      </c>
      <c r="D16" s="99">
        <v>261</v>
      </c>
    </row>
    <row r="17" spans="1:4" x14ac:dyDescent="0.25">
      <c r="A17" s="48" t="s">
        <v>898</v>
      </c>
      <c r="B17" s="35">
        <v>226</v>
      </c>
      <c r="C17" s="67">
        <v>261</v>
      </c>
      <c r="D17" s="99">
        <v>261</v>
      </c>
    </row>
    <row r="18" spans="1:4" x14ac:dyDescent="0.25">
      <c r="A18" s="48" t="s">
        <v>899</v>
      </c>
      <c r="B18" s="35">
        <v>137.83000000000001</v>
      </c>
      <c r="C18" s="67">
        <v>256</v>
      </c>
      <c r="D18" s="99">
        <v>256</v>
      </c>
    </row>
    <row r="19" spans="1:4" x14ac:dyDescent="0.25">
      <c r="A19" s="48" t="s">
        <v>900</v>
      </c>
      <c r="B19" s="35">
        <v>137.83000000000001</v>
      </c>
      <c r="C19" s="67">
        <v>256</v>
      </c>
      <c r="D19" s="99">
        <v>256</v>
      </c>
    </row>
    <row r="20" spans="1:4" x14ac:dyDescent="0.25">
      <c r="A20" s="48" t="s">
        <v>901</v>
      </c>
      <c r="B20" s="35">
        <v>2686</v>
      </c>
      <c r="C20" s="67">
        <f t="shared" si="0"/>
        <v>2954.6000000000004</v>
      </c>
      <c r="D20" s="99">
        <v>2954.6000000000004</v>
      </c>
    </row>
    <row r="21" spans="1:4" x14ac:dyDescent="0.25">
      <c r="A21" s="48" t="s">
        <v>954</v>
      </c>
      <c r="B21" s="35">
        <v>307</v>
      </c>
      <c r="C21" s="67">
        <f t="shared" si="0"/>
        <v>337.70000000000005</v>
      </c>
      <c r="D21" s="99">
        <v>337.70000000000005</v>
      </c>
    </row>
    <row r="22" spans="1:4" x14ac:dyDescent="0.25">
      <c r="A22" s="48" t="s">
        <v>1215</v>
      </c>
      <c r="B22" s="35">
        <v>307</v>
      </c>
      <c r="C22" s="67">
        <f t="shared" si="0"/>
        <v>337.70000000000005</v>
      </c>
      <c r="D22" s="99">
        <v>337.70000000000005</v>
      </c>
    </row>
    <row r="23" spans="1:4" x14ac:dyDescent="0.25">
      <c r="A23" s="48" t="s">
        <v>730</v>
      </c>
      <c r="B23" s="35">
        <v>950</v>
      </c>
      <c r="C23" s="67">
        <f>1.1*806</f>
        <v>886.6</v>
      </c>
      <c r="D23" s="99">
        <v>886.6</v>
      </c>
    </row>
    <row r="24" spans="1:4" ht="20.25" customHeight="1" x14ac:dyDescent="0.25">
      <c r="A24" s="48" t="s">
        <v>1219</v>
      </c>
      <c r="B24" s="35">
        <v>650</v>
      </c>
      <c r="C24" s="67">
        <f>1.1*534</f>
        <v>587.40000000000009</v>
      </c>
      <c r="D24" s="99">
        <v>587.40000000000009</v>
      </c>
    </row>
    <row r="25" spans="1:4" ht="31.5" x14ac:dyDescent="0.25">
      <c r="A25" s="48" t="s">
        <v>732</v>
      </c>
      <c r="B25" s="35">
        <v>830</v>
      </c>
      <c r="C25" s="67">
        <f>1.1*806</f>
        <v>886.6</v>
      </c>
      <c r="D25" s="99">
        <v>886.6</v>
      </c>
    </row>
    <row r="26" spans="1:4" ht="31.5" x14ac:dyDescent="0.25">
      <c r="A26" s="48" t="s">
        <v>733</v>
      </c>
      <c r="B26" s="35">
        <v>760</v>
      </c>
      <c r="C26" s="67">
        <f>1.1*737</f>
        <v>810.7</v>
      </c>
      <c r="D26" s="99">
        <v>810.7</v>
      </c>
    </row>
    <row r="27" spans="1:4" x14ac:dyDescent="0.25">
      <c r="A27" s="48" t="s">
        <v>734</v>
      </c>
      <c r="B27" s="35">
        <v>680</v>
      </c>
      <c r="C27" s="67">
        <f>1.1*680</f>
        <v>748.00000000000011</v>
      </c>
      <c r="D27" s="99">
        <v>748.00000000000011</v>
      </c>
    </row>
    <row r="28" spans="1:4" x14ac:dyDescent="0.25">
      <c r="A28" s="48" t="s">
        <v>735</v>
      </c>
      <c r="B28" s="35">
        <v>680</v>
      </c>
      <c r="C28" s="67">
        <f>1.1*680</f>
        <v>748.00000000000011</v>
      </c>
      <c r="D28" s="99">
        <v>748.00000000000011</v>
      </c>
    </row>
    <row r="29" spans="1:4" x14ac:dyDescent="0.25">
      <c r="A29" s="48" t="s">
        <v>736</v>
      </c>
      <c r="B29" s="35">
        <v>680</v>
      </c>
      <c r="C29" s="67">
        <f>1.1*680</f>
        <v>748.00000000000011</v>
      </c>
      <c r="D29" s="99">
        <v>748.00000000000011</v>
      </c>
    </row>
    <row r="30" spans="1:4" x14ac:dyDescent="0.25">
      <c r="A30" s="48" t="s">
        <v>737</v>
      </c>
      <c r="B30" s="35">
        <v>680</v>
      </c>
      <c r="C30" s="67">
        <f>1.1*680</f>
        <v>748.00000000000011</v>
      </c>
      <c r="D30" s="99">
        <v>748.00000000000011</v>
      </c>
    </row>
    <row r="31" spans="1:4" x14ac:dyDescent="0.25">
      <c r="A31" s="95" t="s">
        <v>1220</v>
      </c>
      <c r="B31" s="35">
        <v>790</v>
      </c>
      <c r="C31" s="67">
        <f>1.1*825</f>
        <v>907.50000000000011</v>
      </c>
      <c r="D31" s="99">
        <v>907.50000000000011</v>
      </c>
    </row>
    <row r="32" spans="1:4" x14ac:dyDescent="0.25">
      <c r="A32" s="48" t="s">
        <v>739</v>
      </c>
      <c r="B32" s="35">
        <v>790</v>
      </c>
      <c r="C32" s="67">
        <f>1.1*790</f>
        <v>869.00000000000011</v>
      </c>
      <c r="D32" s="99">
        <v>869.00000000000011</v>
      </c>
    </row>
    <row r="33" spans="1:4" x14ac:dyDescent="0.25">
      <c r="A33" s="48" t="s">
        <v>740</v>
      </c>
      <c r="B33" s="35">
        <v>790</v>
      </c>
      <c r="C33" s="67">
        <f>1.1*790</f>
        <v>869.00000000000011</v>
      </c>
      <c r="D33" s="99">
        <v>869.00000000000011</v>
      </c>
    </row>
    <row r="34" spans="1:4" x14ac:dyDescent="0.25">
      <c r="A34" s="48" t="s">
        <v>741</v>
      </c>
      <c r="B34" s="35">
        <v>525</v>
      </c>
      <c r="C34" s="67">
        <f>1.1*525</f>
        <v>577.5</v>
      </c>
      <c r="D34" s="99">
        <v>577.5</v>
      </c>
    </row>
    <row r="35" spans="1:4" x14ac:dyDescent="0.25">
      <c r="A35" s="48" t="s">
        <v>742</v>
      </c>
      <c r="B35" s="35">
        <v>645</v>
      </c>
      <c r="C35" s="67">
        <f>1.1*645</f>
        <v>709.50000000000011</v>
      </c>
      <c r="D35" s="99">
        <v>709.50000000000011</v>
      </c>
    </row>
    <row r="36" spans="1:4" x14ac:dyDescent="0.25">
      <c r="A36" s="48" t="s">
        <v>743</v>
      </c>
      <c r="B36" s="35">
        <v>525</v>
      </c>
      <c r="C36" s="67">
        <f>1.1*525</f>
        <v>577.5</v>
      </c>
      <c r="D36" s="99">
        <v>577.5</v>
      </c>
    </row>
    <row r="37" spans="1:4" x14ac:dyDescent="0.25">
      <c r="A37" s="48" t="s">
        <v>744</v>
      </c>
      <c r="B37" s="35">
        <v>645</v>
      </c>
      <c r="C37" s="67">
        <f>1.1*645</f>
        <v>709.50000000000011</v>
      </c>
      <c r="D37" s="99">
        <v>709.50000000000011</v>
      </c>
    </row>
    <row r="38" spans="1:4" hidden="1" x14ac:dyDescent="0.25">
      <c r="A38" s="48" t="s">
        <v>745</v>
      </c>
      <c r="B38" s="35">
        <v>525</v>
      </c>
      <c r="C38" s="67"/>
      <c r="D38" s="99"/>
    </row>
    <row r="39" spans="1:4" hidden="1" x14ac:dyDescent="0.25">
      <c r="A39" s="48" t="s">
        <v>746</v>
      </c>
      <c r="B39" s="35">
        <v>645</v>
      </c>
      <c r="C39" s="67"/>
      <c r="D39" s="99"/>
    </row>
    <row r="40" spans="1:4" x14ac:dyDescent="0.25">
      <c r="A40" s="48" t="s">
        <v>747</v>
      </c>
      <c r="B40" s="35">
        <v>945</v>
      </c>
      <c r="C40" s="67">
        <f>1.1*895</f>
        <v>984.50000000000011</v>
      </c>
      <c r="D40" s="99">
        <v>984.50000000000011</v>
      </c>
    </row>
    <row r="41" spans="1:4" x14ac:dyDescent="0.25">
      <c r="A41" s="48" t="s">
        <v>748</v>
      </c>
      <c r="B41" s="35">
        <v>945</v>
      </c>
      <c r="C41" s="67">
        <f>1.1*895</f>
        <v>984.50000000000011</v>
      </c>
      <c r="D41" s="99">
        <v>984.50000000000011</v>
      </c>
    </row>
    <row r="42" spans="1:4" x14ac:dyDescent="0.25">
      <c r="A42" s="48" t="s">
        <v>749</v>
      </c>
      <c r="B42" s="35">
        <v>945</v>
      </c>
      <c r="C42" s="67">
        <f>1.1*895</f>
        <v>984.50000000000011</v>
      </c>
      <c r="D42" s="99">
        <v>984.50000000000011</v>
      </c>
    </row>
    <row r="43" spans="1:4" x14ac:dyDescent="0.25">
      <c r="A43" s="48" t="s">
        <v>750</v>
      </c>
      <c r="B43" s="35">
        <v>945</v>
      </c>
      <c r="C43" s="67">
        <f>1.1*895</f>
        <v>984.50000000000011</v>
      </c>
      <c r="D43" s="99">
        <v>984.50000000000011</v>
      </c>
    </row>
    <row r="44" spans="1:4" x14ac:dyDescent="0.25">
      <c r="A44" s="48" t="s">
        <v>751</v>
      </c>
      <c r="B44" s="35">
        <v>890</v>
      </c>
      <c r="C44" s="67">
        <f>1.1*820</f>
        <v>902.00000000000011</v>
      </c>
      <c r="D44" s="99">
        <v>902.00000000000011</v>
      </c>
    </row>
    <row r="45" spans="1:4" x14ac:dyDescent="0.25">
      <c r="A45" s="48" t="s">
        <v>752</v>
      </c>
      <c r="B45" s="35">
        <v>990</v>
      </c>
      <c r="C45" s="67">
        <f>1.1*915</f>
        <v>1006.5000000000001</v>
      </c>
      <c r="D45" s="99">
        <v>1006.5000000000001</v>
      </c>
    </row>
    <row r="46" spans="1:4" x14ac:dyDescent="0.25">
      <c r="A46" s="48" t="s">
        <v>753</v>
      </c>
      <c r="B46" s="35">
        <v>990</v>
      </c>
      <c r="C46" s="67">
        <f>1.1*915</f>
        <v>1006.5000000000001</v>
      </c>
      <c r="D46" s="99">
        <v>1006.5000000000001</v>
      </c>
    </row>
    <row r="47" spans="1:4" x14ac:dyDescent="0.25">
      <c r="A47" s="48" t="s">
        <v>754</v>
      </c>
      <c r="B47" s="35">
        <v>1110</v>
      </c>
      <c r="C47" s="67">
        <f>1.1*1050</f>
        <v>1155</v>
      </c>
      <c r="D47" s="99">
        <v>1155</v>
      </c>
    </row>
    <row r="48" spans="1:4" x14ac:dyDescent="0.25">
      <c r="A48" s="48" t="s">
        <v>755</v>
      </c>
      <c r="B48" s="35">
        <v>1110</v>
      </c>
      <c r="C48" s="67">
        <f>1.1*1050</f>
        <v>1155</v>
      </c>
      <c r="D48" s="99">
        <v>1155</v>
      </c>
    </row>
    <row r="49" spans="1:4" ht="31.5" x14ac:dyDescent="0.25">
      <c r="A49" s="48" t="s">
        <v>756</v>
      </c>
      <c r="B49" s="35">
        <v>1110</v>
      </c>
      <c r="C49" s="67">
        <f>1.1*1050</f>
        <v>1155</v>
      </c>
      <c r="D49" s="99">
        <v>1155</v>
      </c>
    </row>
    <row r="50" spans="1:4" x14ac:dyDescent="0.25">
      <c r="A50" s="48" t="s">
        <v>757</v>
      </c>
      <c r="B50" s="35">
        <v>1110</v>
      </c>
      <c r="C50" s="67">
        <f>1.1*1050</f>
        <v>1155</v>
      </c>
      <c r="D50" s="99">
        <v>1155</v>
      </c>
    </row>
    <row r="51" spans="1:4" x14ac:dyDescent="0.25">
      <c r="A51" s="48" t="s">
        <v>758</v>
      </c>
      <c r="B51" s="35">
        <v>1110</v>
      </c>
      <c r="C51" s="67">
        <f>1.1*1050</f>
        <v>1155</v>
      </c>
      <c r="D51" s="99">
        <v>1155</v>
      </c>
    </row>
    <row r="52" spans="1:4" x14ac:dyDescent="0.25">
      <c r="A52" s="48" t="s">
        <v>759</v>
      </c>
      <c r="B52" s="35">
        <v>5738</v>
      </c>
      <c r="C52" s="67">
        <v>6533</v>
      </c>
      <c r="D52" s="99">
        <v>6533</v>
      </c>
    </row>
  </sheetData>
  <sheetProtection password="EC13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topLeftCell="A145" zoomScale="120" zoomScaleNormal="120" workbookViewId="0">
      <selection activeCell="F176" sqref="F176"/>
    </sheetView>
  </sheetViews>
  <sheetFormatPr defaultRowHeight="15.75" x14ac:dyDescent="0.25"/>
  <cols>
    <col min="1" max="1" width="47.5" style="51" customWidth="1"/>
    <col min="2" max="2" width="9.625" hidden="1" customWidth="1"/>
    <col min="3" max="3" width="0" style="69" hidden="1" customWidth="1"/>
    <col min="4" max="4" width="8.625" style="94" customWidth="1"/>
  </cols>
  <sheetData>
    <row r="1" spans="1:4" ht="37.5" customHeight="1" x14ac:dyDescent="0.25">
      <c r="A1" s="74" t="s">
        <v>131</v>
      </c>
      <c r="B1" s="34" t="s">
        <v>44</v>
      </c>
      <c r="C1" s="41" t="s">
        <v>48</v>
      </c>
      <c r="D1" s="41" t="s">
        <v>48</v>
      </c>
    </row>
    <row r="2" spans="1:4" x14ac:dyDescent="0.25">
      <c r="A2" s="48" t="s">
        <v>764</v>
      </c>
      <c r="B2" s="35">
        <v>163</v>
      </c>
      <c r="C2" s="67">
        <v>187</v>
      </c>
      <c r="D2" s="100">
        <v>187</v>
      </c>
    </row>
    <row r="3" spans="1:4" x14ac:dyDescent="0.25">
      <c r="A3" s="48" t="s">
        <v>59</v>
      </c>
      <c r="B3" s="59">
        <v>218</v>
      </c>
      <c r="C3" s="67">
        <v>250</v>
      </c>
      <c r="D3" s="100">
        <v>250</v>
      </c>
    </row>
    <row r="4" spans="1:4" x14ac:dyDescent="0.25">
      <c r="A4" s="48" t="s">
        <v>778</v>
      </c>
      <c r="B4" s="59">
        <v>218</v>
      </c>
      <c r="C4" s="67">
        <v>250</v>
      </c>
      <c r="D4" s="100">
        <v>250</v>
      </c>
    </row>
    <row r="5" spans="1:4" x14ac:dyDescent="0.25">
      <c r="A5" s="65" t="s">
        <v>762</v>
      </c>
      <c r="B5" s="79">
        <v>295</v>
      </c>
      <c r="C5" s="67">
        <v>325</v>
      </c>
      <c r="D5" s="100">
        <v>325</v>
      </c>
    </row>
    <row r="6" spans="1:4" x14ac:dyDescent="0.25">
      <c r="A6" s="48" t="s">
        <v>779</v>
      </c>
      <c r="B6" s="35">
        <v>295</v>
      </c>
      <c r="C6" s="67">
        <v>325</v>
      </c>
      <c r="D6" s="100">
        <v>325</v>
      </c>
    </row>
    <row r="7" spans="1:4" x14ac:dyDescent="0.25">
      <c r="A7" s="48" t="s">
        <v>780</v>
      </c>
      <c r="B7" s="35">
        <v>295</v>
      </c>
      <c r="C7" s="67">
        <v>325</v>
      </c>
      <c r="D7" s="100">
        <v>325</v>
      </c>
    </row>
    <row r="8" spans="1:4" x14ac:dyDescent="0.25">
      <c r="A8" s="48" t="s">
        <v>781</v>
      </c>
      <c r="B8" s="35">
        <v>295</v>
      </c>
      <c r="C8" s="67">
        <v>325</v>
      </c>
      <c r="D8" s="100">
        <v>325</v>
      </c>
    </row>
    <row r="9" spans="1:4" x14ac:dyDescent="0.25">
      <c r="A9" s="48" t="s">
        <v>782</v>
      </c>
      <c r="B9" s="35">
        <v>295</v>
      </c>
      <c r="C9" s="67">
        <f t="shared" ref="C9:C46" si="0">B9*1.1</f>
        <v>324.5</v>
      </c>
      <c r="D9" s="100">
        <v>324.5</v>
      </c>
    </row>
    <row r="10" spans="1:4" x14ac:dyDescent="0.25">
      <c r="A10" s="48" t="s">
        <v>783</v>
      </c>
      <c r="B10" s="35">
        <v>295</v>
      </c>
      <c r="C10" s="67">
        <f t="shared" si="0"/>
        <v>324.5</v>
      </c>
      <c r="D10" s="100">
        <v>324.5</v>
      </c>
    </row>
    <row r="11" spans="1:4" ht="31.5" x14ac:dyDescent="0.25">
      <c r="A11" s="48" t="s">
        <v>784</v>
      </c>
      <c r="B11" s="35">
        <v>455.13</v>
      </c>
      <c r="C11" s="67">
        <f t="shared" si="0"/>
        <v>500.64300000000003</v>
      </c>
      <c r="D11" s="100">
        <v>500.64300000000003</v>
      </c>
    </row>
    <row r="12" spans="1:4" ht="31.5" x14ac:dyDescent="0.25">
      <c r="A12" s="48" t="s">
        <v>785</v>
      </c>
      <c r="B12" s="35">
        <v>455</v>
      </c>
      <c r="C12" s="67">
        <f t="shared" si="0"/>
        <v>500.50000000000006</v>
      </c>
      <c r="D12" s="100">
        <v>500.50000000000006</v>
      </c>
    </row>
    <row r="13" spans="1:4" ht="31.5" x14ac:dyDescent="0.25">
      <c r="A13" s="48" t="s">
        <v>786</v>
      </c>
      <c r="B13" s="35">
        <v>177</v>
      </c>
      <c r="C13" s="67">
        <f t="shared" si="0"/>
        <v>194.70000000000002</v>
      </c>
      <c r="D13" s="100">
        <v>194.70000000000002</v>
      </c>
    </row>
    <row r="14" spans="1:4" x14ac:dyDescent="0.25">
      <c r="A14" s="48" t="s">
        <v>787</v>
      </c>
      <c r="B14" s="35">
        <v>173</v>
      </c>
      <c r="C14" s="67">
        <v>205</v>
      </c>
      <c r="D14" s="100">
        <v>205</v>
      </c>
    </row>
    <row r="15" spans="1:4" x14ac:dyDescent="0.25">
      <c r="A15" s="48" t="s">
        <v>788</v>
      </c>
      <c r="B15" s="35">
        <v>188</v>
      </c>
      <c r="C15" s="67">
        <f t="shared" si="0"/>
        <v>206.8</v>
      </c>
      <c r="D15" s="100">
        <v>206.8</v>
      </c>
    </row>
    <row r="16" spans="1:4" x14ac:dyDescent="0.25">
      <c r="A16" s="48" t="s">
        <v>789</v>
      </c>
      <c r="B16" s="35">
        <v>218</v>
      </c>
      <c r="C16" s="67">
        <f t="shared" si="0"/>
        <v>239.8</v>
      </c>
      <c r="D16" s="100">
        <v>239.8</v>
      </c>
    </row>
    <row r="17" spans="1:4" x14ac:dyDescent="0.25">
      <c r="A17" s="48" t="s">
        <v>1214</v>
      </c>
      <c r="B17" s="35">
        <v>231</v>
      </c>
      <c r="C17" s="67">
        <f t="shared" si="0"/>
        <v>254.10000000000002</v>
      </c>
      <c r="D17" s="100">
        <v>254.10000000000002</v>
      </c>
    </row>
    <row r="18" spans="1:4" x14ac:dyDescent="0.25">
      <c r="A18" s="48" t="s">
        <v>790</v>
      </c>
      <c r="B18" s="35">
        <v>180</v>
      </c>
      <c r="C18" s="67">
        <f t="shared" si="0"/>
        <v>198.00000000000003</v>
      </c>
      <c r="D18" s="100">
        <v>198.00000000000003</v>
      </c>
    </row>
    <row r="19" spans="1:4" x14ac:dyDescent="0.25">
      <c r="A19" s="48" t="s">
        <v>791</v>
      </c>
      <c r="B19" s="35">
        <v>175</v>
      </c>
      <c r="C19" s="67">
        <v>202</v>
      </c>
      <c r="D19" s="100">
        <v>202</v>
      </c>
    </row>
    <row r="20" spans="1:4" x14ac:dyDescent="0.25">
      <c r="A20" s="48" t="s">
        <v>226</v>
      </c>
      <c r="B20" s="35">
        <v>163</v>
      </c>
      <c r="C20" s="67">
        <v>187</v>
      </c>
      <c r="D20" s="100">
        <v>187</v>
      </c>
    </row>
    <row r="21" spans="1:4" x14ac:dyDescent="0.25">
      <c r="A21" s="48" t="s">
        <v>763</v>
      </c>
      <c r="B21" s="35">
        <v>175</v>
      </c>
      <c r="C21" s="67">
        <v>202</v>
      </c>
      <c r="D21" s="100">
        <v>202</v>
      </c>
    </row>
    <row r="22" spans="1:4" x14ac:dyDescent="0.25">
      <c r="A22" s="48" t="s">
        <v>61</v>
      </c>
      <c r="B22" s="35">
        <v>314</v>
      </c>
      <c r="C22" s="67">
        <f t="shared" si="0"/>
        <v>345.40000000000003</v>
      </c>
      <c r="D22" s="100">
        <v>345.40000000000003</v>
      </c>
    </row>
    <row r="23" spans="1:4" x14ac:dyDescent="0.25">
      <c r="A23" s="48" t="s">
        <v>228</v>
      </c>
      <c r="B23" s="35">
        <v>311</v>
      </c>
      <c r="C23" s="67">
        <f t="shared" si="0"/>
        <v>342.1</v>
      </c>
      <c r="D23" s="100">
        <v>342.1</v>
      </c>
    </row>
    <row r="24" spans="1:4" x14ac:dyDescent="0.25">
      <c r="A24" s="48" t="s">
        <v>229</v>
      </c>
      <c r="B24" s="35">
        <v>315</v>
      </c>
      <c r="C24" s="67">
        <f t="shared" si="0"/>
        <v>346.5</v>
      </c>
      <c r="D24" s="100">
        <v>346.5</v>
      </c>
    </row>
    <row r="25" spans="1:4" x14ac:dyDescent="0.25">
      <c r="A25" s="48" t="s">
        <v>792</v>
      </c>
      <c r="B25" s="35">
        <v>351</v>
      </c>
      <c r="C25" s="67">
        <f t="shared" si="0"/>
        <v>386.1</v>
      </c>
      <c r="D25" s="100">
        <v>386.1</v>
      </c>
    </row>
    <row r="26" spans="1:4" x14ac:dyDescent="0.25">
      <c r="A26" s="48" t="s">
        <v>230</v>
      </c>
      <c r="B26" s="35">
        <v>351</v>
      </c>
      <c r="C26" s="67">
        <f t="shared" si="0"/>
        <v>386.1</v>
      </c>
      <c r="D26" s="100">
        <v>386.1</v>
      </c>
    </row>
    <row r="27" spans="1:4" x14ac:dyDescent="0.25">
      <c r="A27" s="48" t="s">
        <v>793</v>
      </c>
      <c r="B27" s="35">
        <v>187</v>
      </c>
      <c r="C27" s="67">
        <v>220</v>
      </c>
      <c r="D27" s="100">
        <v>220</v>
      </c>
    </row>
    <row r="28" spans="1:4" x14ac:dyDescent="0.25">
      <c r="A28" s="48" t="s">
        <v>794</v>
      </c>
      <c r="B28" s="35">
        <v>259</v>
      </c>
      <c r="C28" s="67">
        <v>305</v>
      </c>
      <c r="D28" s="100">
        <v>305</v>
      </c>
    </row>
    <row r="29" spans="1:4" x14ac:dyDescent="0.25">
      <c r="A29" s="48" t="s">
        <v>795</v>
      </c>
      <c r="B29" s="35">
        <v>168</v>
      </c>
      <c r="C29" s="67">
        <f>B29*1.1</f>
        <v>184.8</v>
      </c>
      <c r="D29" s="100">
        <v>184.8</v>
      </c>
    </row>
    <row r="30" spans="1:4" x14ac:dyDescent="0.25">
      <c r="A30" s="48" t="s">
        <v>796</v>
      </c>
      <c r="B30" s="35">
        <v>168</v>
      </c>
      <c r="C30" s="67">
        <f t="shared" si="0"/>
        <v>184.8</v>
      </c>
      <c r="D30" s="100">
        <v>184.8</v>
      </c>
    </row>
    <row r="31" spans="1:4" x14ac:dyDescent="0.25">
      <c r="A31" s="48" t="s">
        <v>797</v>
      </c>
      <c r="B31" s="35">
        <v>927</v>
      </c>
      <c r="C31" s="67">
        <v>1040</v>
      </c>
      <c r="D31" s="100">
        <v>1040</v>
      </c>
    </row>
    <row r="32" spans="1:4" x14ac:dyDescent="0.25">
      <c r="A32" s="48" t="s">
        <v>761</v>
      </c>
      <c r="B32" s="35">
        <v>149</v>
      </c>
      <c r="C32" s="67">
        <f t="shared" si="0"/>
        <v>163.9</v>
      </c>
      <c r="D32" s="100">
        <v>163.9</v>
      </c>
    </row>
    <row r="33" spans="1:4" x14ac:dyDescent="0.25">
      <c r="A33" s="48" t="s">
        <v>798</v>
      </c>
      <c r="B33" s="59">
        <v>785</v>
      </c>
      <c r="C33" s="67">
        <v>917</v>
      </c>
      <c r="D33" s="100">
        <v>917</v>
      </c>
    </row>
    <row r="34" spans="1:4" x14ac:dyDescent="0.25">
      <c r="A34" s="48" t="s">
        <v>799</v>
      </c>
      <c r="B34" s="35">
        <v>226</v>
      </c>
      <c r="C34" s="67">
        <v>259</v>
      </c>
      <c r="D34" s="100">
        <v>259</v>
      </c>
    </row>
    <row r="35" spans="1:4" x14ac:dyDescent="0.25">
      <c r="A35" s="48" t="s">
        <v>800</v>
      </c>
      <c r="B35" s="35">
        <v>226</v>
      </c>
      <c r="C35" s="67">
        <v>259</v>
      </c>
      <c r="D35" s="100">
        <v>259</v>
      </c>
    </row>
    <row r="36" spans="1:4" x14ac:dyDescent="0.25">
      <c r="A36" s="48" t="s">
        <v>801</v>
      </c>
      <c r="B36" s="35">
        <v>303</v>
      </c>
      <c r="C36" s="67">
        <v>348</v>
      </c>
      <c r="D36" s="100">
        <v>348</v>
      </c>
    </row>
    <row r="37" spans="1:4" x14ac:dyDescent="0.25">
      <c r="A37" s="48" t="s">
        <v>802</v>
      </c>
      <c r="B37" s="35">
        <v>444</v>
      </c>
      <c r="C37" s="67">
        <v>508</v>
      </c>
      <c r="D37" s="100">
        <v>508</v>
      </c>
    </row>
    <row r="38" spans="1:4" x14ac:dyDescent="0.25">
      <c r="A38" s="48" t="s">
        <v>803</v>
      </c>
      <c r="B38" s="35">
        <v>303</v>
      </c>
      <c r="C38" s="67">
        <v>348</v>
      </c>
      <c r="D38" s="100">
        <v>348</v>
      </c>
    </row>
    <row r="39" spans="1:4" x14ac:dyDescent="0.25">
      <c r="A39" s="48" t="s">
        <v>804</v>
      </c>
      <c r="B39" s="35">
        <v>508</v>
      </c>
      <c r="C39" s="67">
        <v>591</v>
      </c>
      <c r="D39" s="100">
        <v>591</v>
      </c>
    </row>
    <row r="40" spans="1:4" x14ac:dyDescent="0.25">
      <c r="A40" s="48" t="s">
        <v>805</v>
      </c>
      <c r="B40" s="35">
        <v>1204</v>
      </c>
      <c r="C40" s="67">
        <v>1535</v>
      </c>
      <c r="D40" s="100">
        <v>1535</v>
      </c>
    </row>
    <row r="41" spans="1:4" x14ac:dyDescent="0.25">
      <c r="A41" s="48" t="s">
        <v>806</v>
      </c>
      <c r="B41" s="35">
        <v>843</v>
      </c>
      <c r="C41" s="67">
        <v>1097</v>
      </c>
      <c r="D41" s="100">
        <v>1097</v>
      </c>
    </row>
    <row r="42" spans="1:4" x14ac:dyDescent="0.25">
      <c r="A42" s="48" t="s">
        <v>807</v>
      </c>
      <c r="B42" s="35">
        <v>438</v>
      </c>
      <c r="C42" s="67">
        <v>506</v>
      </c>
      <c r="D42" s="100">
        <v>506</v>
      </c>
    </row>
    <row r="43" spans="1:4" x14ac:dyDescent="0.25">
      <c r="A43" s="48" t="s">
        <v>808</v>
      </c>
      <c r="B43" s="35">
        <v>660</v>
      </c>
      <c r="C43" s="67">
        <v>792</v>
      </c>
      <c r="D43" s="100">
        <v>792</v>
      </c>
    </row>
    <row r="44" spans="1:4" x14ac:dyDescent="0.25">
      <c r="A44" s="48" t="s">
        <v>765</v>
      </c>
      <c r="B44" s="35">
        <v>201</v>
      </c>
      <c r="C44" s="67">
        <v>237</v>
      </c>
      <c r="D44" s="100">
        <v>237</v>
      </c>
    </row>
    <row r="45" spans="1:4" x14ac:dyDescent="0.25">
      <c r="A45" s="48" t="s">
        <v>809</v>
      </c>
      <c r="B45" s="35">
        <v>1742</v>
      </c>
      <c r="C45" s="67">
        <v>1740</v>
      </c>
      <c r="D45" s="100">
        <v>1740</v>
      </c>
    </row>
    <row r="46" spans="1:4" x14ac:dyDescent="0.25">
      <c r="A46" s="48" t="s">
        <v>810</v>
      </c>
      <c r="B46" s="35">
        <v>1051</v>
      </c>
      <c r="C46" s="67">
        <f t="shared" si="0"/>
        <v>1156.1000000000001</v>
      </c>
      <c r="D46" s="100">
        <v>1156.1000000000001</v>
      </c>
    </row>
    <row r="47" spans="1:4" ht="18.75" customHeight="1" x14ac:dyDescent="0.25">
      <c r="A47" s="110" t="s">
        <v>766</v>
      </c>
      <c r="B47" s="110"/>
      <c r="C47" s="110"/>
      <c r="D47" s="111"/>
    </row>
    <row r="48" spans="1:4" ht="16.5" x14ac:dyDescent="0.25">
      <c r="A48" s="112" t="s">
        <v>767</v>
      </c>
      <c r="B48" s="112"/>
      <c r="C48" s="112"/>
      <c r="D48" s="113"/>
    </row>
    <row r="49" spans="1:4" x14ac:dyDescent="0.25">
      <c r="A49" s="48" t="s">
        <v>133</v>
      </c>
      <c r="B49" s="35">
        <v>5779</v>
      </c>
      <c r="C49" s="67">
        <f>1.1*5779.35</f>
        <v>6357.2850000000008</v>
      </c>
      <c r="D49" s="100">
        <v>6357.2850000000008</v>
      </c>
    </row>
    <row r="50" spans="1:4" ht="16.5" x14ac:dyDescent="0.25">
      <c r="A50" s="112" t="s">
        <v>768</v>
      </c>
      <c r="B50" s="112"/>
      <c r="C50" s="112"/>
      <c r="D50" s="113"/>
    </row>
    <row r="51" spans="1:4" x14ac:dyDescent="0.25">
      <c r="A51" s="108" t="s">
        <v>769</v>
      </c>
      <c r="B51" s="108"/>
      <c r="C51" s="108"/>
      <c r="D51" s="109"/>
    </row>
    <row r="52" spans="1:4" x14ac:dyDescent="0.25">
      <c r="A52" s="48" t="s">
        <v>1216</v>
      </c>
      <c r="B52" s="35">
        <v>895</v>
      </c>
      <c r="C52" s="67">
        <f>1.1*895.6</f>
        <v>985.16000000000008</v>
      </c>
      <c r="D52" s="100">
        <v>985.16000000000008</v>
      </c>
    </row>
    <row r="53" spans="1:4" x14ac:dyDescent="0.25">
      <c r="A53" s="108" t="s">
        <v>770</v>
      </c>
      <c r="B53" s="108"/>
      <c r="C53" s="108"/>
      <c r="D53" s="109"/>
    </row>
    <row r="54" spans="1:4" x14ac:dyDescent="0.25">
      <c r="A54" s="48" t="s">
        <v>1217</v>
      </c>
      <c r="B54" s="35">
        <v>2049</v>
      </c>
      <c r="C54" s="67">
        <f>1.1*2049.85</f>
        <v>2254.835</v>
      </c>
      <c r="D54" s="100">
        <v>2254.835</v>
      </c>
    </row>
    <row r="55" spans="1:4" ht="18.75" customHeight="1" x14ac:dyDescent="0.25">
      <c r="A55" s="110" t="s">
        <v>771</v>
      </c>
      <c r="B55" s="110"/>
      <c r="C55" s="110"/>
      <c r="D55" s="111"/>
    </row>
    <row r="56" spans="1:4" ht="16.5" x14ac:dyDescent="0.25">
      <c r="A56" s="112" t="s">
        <v>767</v>
      </c>
      <c r="B56" s="112"/>
      <c r="C56" s="112"/>
      <c r="D56" s="113"/>
    </row>
    <row r="57" spans="1:4" x14ac:dyDescent="0.25">
      <c r="A57" s="48" t="s">
        <v>812</v>
      </c>
      <c r="B57" s="35">
        <v>1804</v>
      </c>
      <c r="C57" s="67">
        <f>1.1*1804</f>
        <v>1984.4</v>
      </c>
      <c r="D57" s="100">
        <v>1984.4</v>
      </c>
    </row>
    <row r="58" spans="1:4" x14ac:dyDescent="0.25">
      <c r="A58" s="48" t="s">
        <v>813</v>
      </c>
      <c r="B58" s="35">
        <v>6775</v>
      </c>
      <c r="C58" s="67">
        <f>1.1*6775</f>
        <v>7452.5000000000009</v>
      </c>
      <c r="D58" s="100">
        <v>7452.5000000000009</v>
      </c>
    </row>
    <row r="59" spans="1:4" x14ac:dyDescent="0.25">
      <c r="A59" s="48" t="s">
        <v>814</v>
      </c>
      <c r="B59" s="35">
        <v>1024</v>
      </c>
      <c r="C59" s="67">
        <f>1.1*1024</f>
        <v>1126.4000000000001</v>
      </c>
      <c r="D59" s="100">
        <v>1126.4000000000001</v>
      </c>
    </row>
    <row r="60" spans="1:4" x14ac:dyDescent="0.25">
      <c r="A60" s="48" t="s">
        <v>815</v>
      </c>
      <c r="B60" s="35">
        <v>1230</v>
      </c>
      <c r="C60" s="67">
        <f>1.1*1230</f>
        <v>1353</v>
      </c>
      <c r="D60" s="100">
        <v>1353</v>
      </c>
    </row>
    <row r="61" spans="1:4" x14ac:dyDescent="0.25">
      <c r="A61" s="48" t="s">
        <v>816</v>
      </c>
      <c r="B61" s="35">
        <v>132</v>
      </c>
      <c r="C61" s="67">
        <f>1.1*1576</f>
        <v>1733.6000000000001</v>
      </c>
      <c r="D61" s="100">
        <v>1733.6000000000001</v>
      </c>
    </row>
    <row r="62" spans="1:4" x14ac:dyDescent="0.25">
      <c r="A62" s="48" t="s">
        <v>817</v>
      </c>
      <c r="B62" s="35">
        <v>2048</v>
      </c>
      <c r="C62" s="67">
        <f>1.1*2048</f>
        <v>2252.8000000000002</v>
      </c>
      <c r="D62" s="100">
        <v>2252.8000000000002</v>
      </c>
    </row>
    <row r="63" spans="1:4" x14ac:dyDescent="0.25">
      <c r="A63" s="48" t="s">
        <v>818</v>
      </c>
      <c r="B63" s="35">
        <v>36094</v>
      </c>
      <c r="C63" s="67">
        <f>1.1*36094</f>
        <v>39703.4</v>
      </c>
      <c r="D63" s="100">
        <v>39703.4</v>
      </c>
    </row>
    <row r="64" spans="1:4" x14ac:dyDescent="0.25">
      <c r="A64" s="48" t="s">
        <v>819</v>
      </c>
      <c r="B64" s="35">
        <v>36094</v>
      </c>
      <c r="C64" s="67">
        <f>1.1*36094</f>
        <v>39703.4</v>
      </c>
      <c r="D64" s="100">
        <v>39703.4</v>
      </c>
    </row>
    <row r="65" spans="1:4" x14ac:dyDescent="0.25">
      <c r="A65" s="48" t="s">
        <v>964</v>
      </c>
      <c r="B65" s="35">
        <v>16301</v>
      </c>
      <c r="C65" s="67">
        <f>1.1*16301</f>
        <v>17931.100000000002</v>
      </c>
      <c r="D65" s="100">
        <v>17931.100000000002</v>
      </c>
    </row>
    <row r="66" spans="1:4" x14ac:dyDescent="0.25">
      <c r="A66" s="48" t="s">
        <v>965</v>
      </c>
      <c r="B66" s="35">
        <v>16301</v>
      </c>
      <c r="C66" s="67">
        <f>1.1*16301</f>
        <v>17931.100000000002</v>
      </c>
      <c r="D66" s="100">
        <v>17931.100000000002</v>
      </c>
    </row>
    <row r="67" spans="1:4" x14ac:dyDescent="0.25">
      <c r="A67" s="48" t="s">
        <v>956</v>
      </c>
      <c r="B67" s="35">
        <v>5988</v>
      </c>
      <c r="C67" s="67">
        <f>1.1*5988</f>
        <v>6586.8</v>
      </c>
      <c r="D67" s="100">
        <v>6586.8</v>
      </c>
    </row>
    <row r="68" spans="1:4" x14ac:dyDescent="0.25">
      <c r="A68" s="48" t="s">
        <v>820</v>
      </c>
      <c r="B68" s="35">
        <v>3562</v>
      </c>
      <c r="C68" s="67">
        <f>1.1*3562</f>
        <v>3918.2000000000003</v>
      </c>
      <c r="D68" s="100">
        <v>3918.2000000000003</v>
      </c>
    </row>
    <row r="69" spans="1:4" x14ac:dyDescent="0.25">
      <c r="A69" s="48" t="s">
        <v>772</v>
      </c>
      <c r="B69" s="35">
        <v>3182</v>
      </c>
      <c r="C69" s="67">
        <f>1.1*3182</f>
        <v>3500.2000000000003</v>
      </c>
      <c r="D69" s="100">
        <v>3500.2000000000003</v>
      </c>
    </row>
    <row r="70" spans="1:4" ht="16.5" x14ac:dyDescent="0.25">
      <c r="A70" s="112" t="s">
        <v>768</v>
      </c>
      <c r="B70" s="112"/>
      <c r="C70" s="112"/>
      <c r="D70" s="113"/>
    </row>
    <row r="71" spans="1:4" x14ac:dyDescent="0.25">
      <c r="A71" s="108" t="s">
        <v>769</v>
      </c>
      <c r="B71" s="108"/>
      <c r="C71" s="108"/>
      <c r="D71" s="109"/>
    </row>
    <row r="72" spans="1:4" x14ac:dyDescent="0.25">
      <c r="A72" s="48" t="s">
        <v>146</v>
      </c>
      <c r="B72" s="35">
        <v>551</v>
      </c>
      <c r="C72" s="67">
        <f>1.1*551</f>
        <v>606.1</v>
      </c>
      <c r="D72" s="100">
        <v>606.1</v>
      </c>
    </row>
    <row r="73" spans="1:4" x14ac:dyDescent="0.25">
      <c r="A73" s="48" t="s">
        <v>147</v>
      </c>
      <c r="B73" s="35">
        <v>637</v>
      </c>
      <c r="C73" s="67">
        <f>1.1*637</f>
        <v>700.7</v>
      </c>
      <c r="D73" s="100">
        <v>700.7</v>
      </c>
    </row>
    <row r="74" spans="1:4" x14ac:dyDescent="0.25">
      <c r="A74" s="48" t="s">
        <v>821</v>
      </c>
      <c r="B74" s="35">
        <v>664</v>
      </c>
      <c r="C74" s="67">
        <f>1.1*664</f>
        <v>730.40000000000009</v>
      </c>
      <c r="D74" s="100">
        <v>730.40000000000009</v>
      </c>
    </row>
    <row r="75" spans="1:4" x14ac:dyDescent="0.25">
      <c r="A75" s="48" t="s">
        <v>132</v>
      </c>
      <c r="B75" s="35">
        <v>716</v>
      </c>
      <c r="C75" s="67">
        <f>1.1*716</f>
        <v>787.6</v>
      </c>
      <c r="D75" s="100">
        <v>787.6</v>
      </c>
    </row>
    <row r="76" spans="1:4" x14ac:dyDescent="0.25">
      <c r="A76" s="48" t="s">
        <v>822</v>
      </c>
      <c r="B76" s="35">
        <v>567</v>
      </c>
      <c r="C76" s="67">
        <f>1.1*567</f>
        <v>623.70000000000005</v>
      </c>
      <c r="D76" s="100">
        <v>623.70000000000005</v>
      </c>
    </row>
    <row r="77" spans="1:4" x14ac:dyDescent="0.25">
      <c r="A77" s="48" t="s">
        <v>823</v>
      </c>
      <c r="B77" s="35">
        <v>630</v>
      </c>
      <c r="C77" s="67">
        <f>1.1*630</f>
        <v>693</v>
      </c>
      <c r="D77" s="100">
        <v>693</v>
      </c>
    </row>
    <row r="78" spans="1:4" x14ac:dyDescent="0.25">
      <c r="A78" s="48" t="s">
        <v>824</v>
      </c>
      <c r="B78" s="35">
        <v>1836</v>
      </c>
      <c r="C78" s="67">
        <f>1.1*1836</f>
        <v>2019.6000000000001</v>
      </c>
      <c r="D78" s="100">
        <v>2019.6000000000001</v>
      </c>
    </row>
    <row r="79" spans="1:4" x14ac:dyDescent="0.25">
      <c r="A79" s="48" t="s">
        <v>825</v>
      </c>
      <c r="B79" s="35">
        <v>2283</v>
      </c>
      <c r="C79" s="67">
        <f>1.1*2283</f>
        <v>2511.3000000000002</v>
      </c>
      <c r="D79" s="100">
        <v>2511.3000000000002</v>
      </c>
    </row>
    <row r="80" spans="1:4" x14ac:dyDescent="0.25">
      <c r="A80" s="114" t="s">
        <v>770</v>
      </c>
      <c r="B80" s="114"/>
      <c r="C80" s="115"/>
      <c r="D80" s="100"/>
    </row>
    <row r="81" spans="1:4" x14ac:dyDescent="0.25">
      <c r="A81" s="48" t="s">
        <v>826</v>
      </c>
      <c r="B81" s="35">
        <v>573</v>
      </c>
      <c r="C81" s="67">
        <f>1.1*573</f>
        <v>630.30000000000007</v>
      </c>
      <c r="D81" s="100">
        <v>630.30000000000007</v>
      </c>
    </row>
    <row r="82" spans="1:4" x14ac:dyDescent="0.25">
      <c r="A82" s="48" t="s">
        <v>148</v>
      </c>
      <c r="B82" s="35">
        <v>630</v>
      </c>
      <c r="C82" s="67">
        <f>1.1*630</f>
        <v>693</v>
      </c>
      <c r="D82" s="100">
        <v>693</v>
      </c>
    </row>
    <row r="83" spans="1:4" ht="20.25" customHeight="1" x14ac:dyDescent="0.25">
      <c r="A83" s="48" t="s">
        <v>827</v>
      </c>
      <c r="B83" s="35">
        <v>1600</v>
      </c>
      <c r="C83" s="67">
        <f>1.1*1600</f>
        <v>1760.0000000000002</v>
      </c>
      <c r="D83" s="100">
        <v>1760.0000000000002</v>
      </c>
    </row>
    <row r="84" spans="1:4" ht="18.75" customHeight="1" x14ac:dyDescent="0.25">
      <c r="A84" s="110" t="s">
        <v>774</v>
      </c>
      <c r="B84" s="110"/>
      <c r="C84" s="110"/>
      <c r="D84" s="111"/>
    </row>
    <row r="85" spans="1:4" ht="16.5" customHeight="1" x14ac:dyDescent="0.25">
      <c r="A85" s="112" t="s">
        <v>773</v>
      </c>
      <c r="B85" s="112"/>
      <c r="C85" s="112"/>
      <c r="D85" s="113"/>
    </row>
    <row r="86" spans="1:4" x14ac:dyDescent="0.25">
      <c r="A86" s="48" t="s">
        <v>158</v>
      </c>
      <c r="B86" s="35">
        <v>1533</v>
      </c>
      <c r="C86" s="67">
        <f>1.1*1658</f>
        <v>1823.8000000000002</v>
      </c>
      <c r="D86" s="100">
        <v>1823.8000000000002</v>
      </c>
    </row>
    <row r="87" spans="1:4" x14ac:dyDescent="0.25">
      <c r="A87" s="48" t="s">
        <v>828</v>
      </c>
      <c r="B87" s="35">
        <v>1806</v>
      </c>
      <c r="C87" s="67">
        <f>1.1*1953</f>
        <v>2148.3000000000002</v>
      </c>
      <c r="D87" s="100">
        <v>2148.3000000000002</v>
      </c>
    </row>
    <row r="88" spans="1:4" x14ac:dyDescent="0.25">
      <c r="A88" s="48" t="s">
        <v>829</v>
      </c>
      <c r="B88" s="35">
        <v>2513</v>
      </c>
      <c r="C88" s="67">
        <f>1.1*2717</f>
        <v>2988.7000000000003</v>
      </c>
      <c r="D88" s="100">
        <v>2988.7000000000003</v>
      </c>
    </row>
    <row r="89" spans="1:4" x14ac:dyDescent="0.25">
      <c r="A89" s="48" t="s">
        <v>830</v>
      </c>
      <c r="B89" s="35">
        <v>1274</v>
      </c>
      <c r="C89" s="67">
        <f>1.1*1378</f>
        <v>1515.8000000000002</v>
      </c>
      <c r="D89" s="100">
        <v>1515.8000000000002</v>
      </c>
    </row>
    <row r="90" spans="1:4" x14ac:dyDescent="0.25">
      <c r="A90" s="48" t="s">
        <v>831</v>
      </c>
      <c r="B90" s="35">
        <v>1592</v>
      </c>
      <c r="C90" s="67">
        <f>1.1*1722</f>
        <v>1894.2</v>
      </c>
      <c r="D90" s="100">
        <v>1894.2</v>
      </c>
    </row>
    <row r="91" spans="1:4" x14ac:dyDescent="0.25">
      <c r="A91" s="48" t="s">
        <v>963</v>
      </c>
      <c r="B91" s="35">
        <v>15100</v>
      </c>
      <c r="C91" s="67">
        <f>1.1*20838</f>
        <v>22921.800000000003</v>
      </c>
      <c r="D91" s="100">
        <v>22921.800000000003</v>
      </c>
    </row>
    <row r="92" spans="1:4" ht="31.5" x14ac:dyDescent="0.25">
      <c r="A92" s="48" t="s">
        <v>966</v>
      </c>
      <c r="B92" s="35">
        <v>17097</v>
      </c>
      <c r="C92" s="67">
        <f>1.1*23593</f>
        <v>25952.300000000003</v>
      </c>
      <c r="D92" s="100">
        <v>25952.300000000003</v>
      </c>
    </row>
    <row r="93" spans="1:4" x14ac:dyDescent="0.25">
      <c r="A93" s="48" t="s">
        <v>960</v>
      </c>
      <c r="B93" s="35">
        <v>11767</v>
      </c>
      <c r="C93" s="67">
        <f>1.1*16238</f>
        <v>17861.800000000003</v>
      </c>
      <c r="D93" s="100">
        <v>17861.800000000003</v>
      </c>
    </row>
    <row r="94" spans="1:4" x14ac:dyDescent="0.25">
      <c r="A94" s="48" t="s">
        <v>832</v>
      </c>
      <c r="B94" s="35">
        <v>6796</v>
      </c>
      <c r="C94" s="67">
        <f>1.1*7849</f>
        <v>8633.9000000000015</v>
      </c>
      <c r="D94" s="100">
        <v>8633.9000000000015</v>
      </c>
    </row>
    <row r="95" spans="1:4" x14ac:dyDescent="0.25">
      <c r="A95" s="48" t="s">
        <v>833</v>
      </c>
      <c r="B95" s="35">
        <v>3280</v>
      </c>
      <c r="C95" s="67">
        <f>1.1*3510</f>
        <v>3861.0000000000005</v>
      </c>
      <c r="D95" s="100">
        <v>3861.0000000000005</v>
      </c>
    </row>
    <row r="96" spans="1:4" ht="16.5" x14ac:dyDescent="0.25">
      <c r="A96" s="112" t="s">
        <v>768</v>
      </c>
      <c r="B96" s="112"/>
      <c r="C96" s="112"/>
      <c r="D96" s="113"/>
    </row>
    <row r="97" spans="1:4" x14ac:dyDescent="0.25">
      <c r="A97" s="108" t="s">
        <v>769</v>
      </c>
      <c r="B97" s="108"/>
      <c r="C97" s="108"/>
      <c r="D97" s="109"/>
    </row>
    <row r="98" spans="1:4" x14ac:dyDescent="0.25">
      <c r="A98" s="48" t="s">
        <v>134</v>
      </c>
      <c r="B98" s="35">
        <v>475</v>
      </c>
      <c r="C98" s="67">
        <f>1.1*509</f>
        <v>559.90000000000009</v>
      </c>
      <c r="D98" s="100">
        <v>559.90000000000009</v>
      </c>
    </row>
    <row r="99" spans="1:4" x14ac:dyDescent="0.25">
      <c r="A99" s="48" t="s">
        <v>834</v>
      </c>
      <c r="B99" s="35">
        <v>517</v>
      </c>
      <c r="C99" s="67">
        <f>1.1*554</f>
        <v>609.40000000000009</v>
      </c>
      <c r="D99" s="100">
        <v>609.40000000000009</v>
      </c>
    </row>
    <row r="100" spans="1:4" x14ac:dyDescent="0.25">
      <c r="A100" s="48" t="s">
        <v>835</v>
      </c>
      <c r="B100" s="35">
        <v>614</v>
      </c>
      <c r="C100" s="67">
        <f>1.1*658</f>
        <v>723.80000000000007</v>
      </c>
      <c r="D100" s="100">
        <v>723.80000000000007</v>
      </c>
    </row>
    <row r="101" spans="1:4" x14ac:dyDescent="0.25">
      <c r="A101" s="48" t="s">
        <v>836</v>
      </c>
      <c r="B101" s="35">
        <v>662</v>
      </c>
      <c r="C101" s="67">
        <f>1.1*709</f>
        <v>779.90000000000009</v>
      </c>
      <c r="D101" s="100">
        <v>779.90000000000009</v>
      </c>
    </row>
    <row r="102" spans="1:4" x14ac:dyDescent="0.25">
      <c r="A102" s="48" t="s">
        <v>837</v>
      </c>
      <c r="B102" s="35">
        <v>1173</v>
      </c>
      <c r="C102" s="67">
        <f>1.1*1232</f>
        <v>1355.2</v>
      </c>
      <c r="D102" s="100">
        <v>1355.2</v>
      </c>
    </row>
    <row r="103" spans="1:4" x14ac:dyDescent="0.25">
      <c r="A103" s="48" t="s">
        <v>838</v>
      </c>
      <c r="B103" s="35">
        <v>1069</v>
      </c>
      <c r="C103" s="67">
        <f>1.1*1122</f>
        <v>1234.2</v>
      </c>
      <c r="D103" s="100">
        <v>1234.2</v>
      </c>
    </row>
    <row r="104" spans="1:4" ht="31.5" x14ac:dyDescent="0.25">
      <c r="A104" s="48" t="s">
        <v>839</v>
      </c>
      <c r="B104" s="35">
        <v>847</v>
      </c>
      <c r="C104" s="67">
        <f>1.1*907</f>
        <v>997.7</v>
      </c>
      <c r="D104" s="100">
        <v>997.7</v>
      </c>
    </row>
    <row r="105" spans="1:4" ht="31.5" x14ac:dyDescent="0.25">
      <c r="A105" s="48" t="s">
        <v>840</v>
      </c>
      <c r="B105" s="35">
        <v>877</v>
      </c>
      <c r="C105" s="67">
        <f>1.1*939</f>
        <v>1032.9000000000001</v>
      </c>
      <c r="D105" s="100">
        <v>1032.9000000000001</v>
      </c>
    </row>
    <row r="106" spans="1:4" ht="31.5" x14ac:dyDescent="0.25">
      <c r="A106" s="48" t="s">
        <v>841</v>
      </c>
      <c r="B106" s="35">
        <v>698</v>
      </c>
      <c r="C106" s="67">
        <f>1.1*642</f>
        <v>706.2</v>
      </c>
      <c r="D106" s="100">
        <v>706.2</v>
      </c>
    </row>
    <row r="107" spans="1:4" x14ac:dyDescent="0.25">
      <c r="A107" s="48" t="s">
        <v>842</v>
      </c>
      <c r="B107" s="35">
        <v>1197</v>
      </c>
      <c r="C107" s="67">
        <f>1.1*1257</f>
        <v>1382.7</v>
      </c>
      <c r="D107" s="100">
        <v>1382.7</v>
      </c>
    </row>
    <row r="108" spans="1:4" ht="31.5" x14ac:dyDescent="0.25">
      <c r="A108" s="48" t="s">
        <v>843</v>
      </c>
      <c r="B108" s="35">
        <v>989</v>
      </c>
      <c r="C108" s="67">
        <f>1.1*1059</f>
        <v>1164.9000000000001</v>
      </c>
      <c r="D108" s="100">
        <v>1164.9000000000001</v>
      </c>
    </row>
    <row r="109" spans="1:4" ht="31.5" x14ac:dyDescent="0.25">
      <c r="A109" s="48" t="s">
        <v>844</v>
      </c>
      <c r="B109" s="35">
        <v>1022</v>
      </c>
      <c r="C109" s="67">
        <f>1.1*1094</f>
        <v>1203.4000000000001</v>
      </c>
      <c r="D109" s="100">
        <v>1203.4000000000001</v>
      </c>
    </row>
    <row r="110" spans="1:4" x14ac:dyDescent="0.25">
      <c r="A110" s="48" t="s">
        <v>845</v>
      </c>
      <c r="B110" s="35">
        <v>637</v>
      </c>
      <c r="C110" s="67">
        <f>1.1*669</f>
        <v>735.90000000000009</v>
      </c>
      <c r="D110" s="100">
        <v>735.90000000000009</v>
      </c>
    </row>
    <row r="111" spans="1:4" x14ac:dyDescent="0.25">
      <c r="A111" s="48" t="s">
        <v>846</v>
      </c>
      <c r="B111" s="35">
        <v>614</v>
      </c>
      <c r="C111" s="67">
        <f>1.1*644</f>
        <v>708.40000000000009</v>
      </c>
      <c r="D111" s="100">
        <v>708.40000000000009</v>
      </c>
    </row>
    <row r="112" spans="1:4" x14ac:dyDescent="0.25">
      <c r="A112" s="48" t="s">
        <v>847</v>
      </c>
      <c r="B112" s="35">
        <v>2235</v>
      </c>
      <c r="C112" s="67">
        <f>1.1*2391</f>
        <v>2630.1000000000004</v>
      </c>
      <c r="D112" s="100">
        <v>2630.1000000000004</v>
      </c>
    </row>
    <row r="113" spans="1:4" x14ac:dyDescent="0.25">
      <c r="A113" s="48" t="s">
        <v>848</v>
      </c>
      <c r="B113" s="35">
        <v>2166</v>
      </c>
      <c r="C113" s="67">
        <f>1.1*2264</f>
        <v>2490.4</v>
      </c>
      <c r="D113" s="100">
        <v>2490.4</v>
      </c>
    </row>
    <row r="114" spans="1:4" x14ac:dyDescent="0.25">
      <c r="A114" s="48" t="s">
        <v>849</v>
      </c>
      <c r="B114" s="35">
        <v>2050</v>
      </c>
      <c r="C114" s="67">
        <f>1.1*2194</f>
        <v>2413.4</v>
      </c>
      <c r="D114" s="100">
        <v>2413.4</v>
      </c>
    </row>
    <row r="115" spans="1:4" ht="38.25" customHeight="1" x14ac:dyDescent="0.25">
      <c r="A115" s="114" t="s">
        <v>770</v>
      </c>
      <c r="B115" s="114"/>
      <c r="C115" s="115"/>
      <c r="D115" s="100"/>
    </row>
    <row r="116" spans="1:4" ht="31.5" x14ac:dyDescent="0.25">
      <c r="A116" s="48" t="s">
        <v>135</v>
      </c>
      <c r="B116" s="35">
        <v>520</v>
      </c>
      <c r="C116" s="67">
        <f>1.1*557</f>
        <v>612.70000000000005</v>
      </c>
      <c r="D116" s="100">
        <v>612.70000000000005</v>
      </c>
    </row>
    <row r="117" spans="1:4" ht="31.5" x14ac:dyDescent="0.25">
      <c r="A117" s="48" t="s">
        <v>850</v>
      </c>
      <c r="B117" s="35">
        <v>540</v>
      </c>
      <c r="C117" s="67">
        <f>1.1*578</f>
        <v>635.80000000000007</v>
      </c>
      <c r="D117" s="100">
        <v>635.80000000000007</v>
      </c>
    </row>
    <row r="118" spans="1:4" ht="31.5" x14ac:dyDescent="0.25">
      <c r="A118" s="48" t="s">
        <v>851</v>
      </c>
      <c r="B118" s="35">
        <v>525</v>
      </c>
      <c r="C118" s="67">
        <f>1.1*562</f>
        <v>618.20000000000005</v>
      </c>
      <c r="D118" s="100">
        <v>618.20000000000005</v>
      </c>
    </row>
    <row r="119" spans="1:4" x14ac:dyDescent="0.25">
      <c r="A119" s="65" t="s">
        <v>852</v>
      </c>
      <c r="B119" s="35">
        <v>1006</v>
      </c>
      <c r="C119" s="67">
        <f>1.1*1056</f>
        <v>1161.6000000000001</v>
      </c>
      <c r="D119" s="100">
        <v>1161.6000000000001</v>
      </c>
    </row>
    <row r="120" spans="1:4" ht="31.5" x14ac:dyDescent="0.25">
      <c r="A120" s="48" t="s">
        <v>853</v>
      </c>
      <c r="B120" s="35">
        <v>736</v>
      </c>
      <c r="C120" s="67">
        <f>1.1*788</f>
        <v>866.80000000000007</v>
      </c>
      <c r="D120" s="100">
        <v>866.80000000000007</v>
      </c>
    </row>
    <row r="121" spans="1:4" ht="31.5" x14ac:dyDescent="0.25">
      <c r="A121" s="48" t="s">
        <v>854</v>
      </c>
      <c r="B121" s="35">
        <v>651</v>
      </c>
      <c r="C121" s="67">
        <f>1.1*698</f>
        <v>767.80000000000007</v>
      </c>
      <c r="D121" s="100">
        <v>767.80000000000007</v>
      </c>
    </row>
    <row r="122" spans="1:4" ht="31.5" x14ac:dyDescent="0.25">
      <c r="A122" s="48" t="s">
        <v>855</v>
      </c>
      <c r="B122" s="35">
        <v>781</v>
      </c>
      <c r="C122" s="67">
        <f>1.1*836</f>
        <v>919.6</v>
      </c>
      <c r="D122" s="100">
        <v>919.6</v>
      </c>
    </row>
    <row r="123" spans="1:4" ht="31.5" x14ac:dyDescent="0.25">
      <c r="A123" s="48" t="s">
        <v>856</v>
      </c>
      <c r="B123" s="35">
        <v>707</v>
      </c>
      <c r="C123" s="67">
        <f>1.1*757</f>
        <v>832.7</v>
      </c>
      <c r="D123" s="100">
        <v>832.7</v>
      </c>
    </row>
    <row r="124" spans="1:4" ht="31.5" x14ac:dyDescent="0.25">
      <c r="A124" s="48" t="s">
        <v>857</v>
      </c>
      <c r="B124" s="35">
        <v>846</v>
      </c>
      <c r="C124" s="67">
        <f>1.1*906</f>
        <v>996.60000000000014</v>
      </c>
      <c r="D124" s="100">
        <v>996.60000000000014</v>
      </c>
    </row>
    <row r="125" spans="1:4" x14ac:dyDescent="0.25">
      <c r="A125" s="48" t="s">
        <v>858</v>
      </c>
      <c r="B125" s="35">
        <v>587</v>
      </c>
      <c r="C125" s="67">
        <f>1.1*616</f>
        <v>677.6</v>
      </c>
      <c r="D125" s="100">
        <v>677.6</v>
      </c>
    </row>
    <row r="126" spans="1:4" ht="18.75" x14ac:dyDescent="0.25">
      <c r="A126" s="110" t="s">
        <v>775</v>
      </c>
      <c r="B126" s="110"/>
      <c r="C126" s="110"/>
      <c r="D126" s="111"/>
    </row>
    <row r="127" spans="1:4" ht="16.5" customHeight="1" x14ac:dyDescent="0.25">
      <c r="A127" s="112" t="s">
        <v>776</v>
      </c>
      <c r="B127" s="112"/>
      <c r="C127" s="112"/>
      <c r="D127" s="113"/>
    </row>
    <row r="128" spans="1:4" x14ac:dyDescent="0.25">
      <c r="A128" s="48" t="s">
        <v>859</v>
      </c>
      <c r="B128" s="35">
        <v>1301</v>
      </c>
      <c r="C128" s="67">
        <f>1.1*1366</f>
        <v>1502.6000000000001</v>
      </c>
      <c r="D128" s="100">
        <v>1502.6000000000001</v>
      </c>
    </row>
    <row r="129" spans="1:4" x14ac:dyDescent="0.25">
      <c r="A129" s="48" t="s">
        <v>860</v>
      </c>
      <c r="B129" s="35">
        <v>1712</v>
      </c>
      <c r="C129" s="67">
        <f>1.1*1798</f>
        <v>1977.8000000000002</v>
      </c>
      <c r="D129" s="100">
        <v>1977.8000000000002</v>
      </c>
    </row>
    <row r="130" spans="1:4" x14ac:dyDescent="0.25">
      <c r="A130" s="48" t="s">
        <v>861</v>
      </c>
      <c r="B130" s="35">
        <v>2458</v>
      </c>
      <c r="C130" s="67">
        <f>1.1*2582</f>
        <v>2840.2000000000003</v>
      </c>
      <c r="D130" s="100">
        <v>2840.2000000000003</v>
      </c>
    </row>
    <row r="131" spans="1:4" x14ac:dyDescent="0.25">
      <c r="A131" s="48" t="s">
        <v>862</v>
      </c>
      <c r="B131" s="35">
        <v>778</v>
      </c>
      <c r="C131" s="67">
        <f>1.1*817</f>
        <v>898.7</v>
      </c>
      <c r="D131" s="100">
        <v>898.7</v>
      </c>
    </row>
    <row r="132" spans="1:4" x14ac:dyDescent="0.25">
      <c r="A132" s="48" t="s">
        <v>863</v>
      </c>
      <c r="B132" s="35">
        <v>1482</v>
      </c>
      <c r="C132" s="67">
        <f>1.1*1515</f>
        <v>1666.5000000000002</v>
      </c>
      <c r="D132" s="100">
        <v>1666.5000000000002</v>
      </c>
    </row>
    <row r="133" spans="1:4" x14ac:dyDescent="0.25">
      <c r="A133" s="48" t="s">
        <v>864</v>
      </c>
      <c r="B133" s="35">
        <v>951</v>
      </c>
      <c r="C133" s="67">
        <f>1.1*999</f>
        <v>1098.9000000000001</v>
      </c>
      <c r="D133" s="100">
        <v>1098.9000000000001</v>
      </c>
    </row>
    <row r="134" spans="1:4" x14ac:dyDescent="0.25">
      <c r="A134" s="48" t="s">
        <v>865</v>
      </c>
      <c r="B134" s="35">
        <v>1442</v>
      </c>
      <c r="C134" s="67">
        <f>1.1*1515</f>
        <v>1666.5000000000002</v>
      </c>
      <c r="D134" s="100">
        <v>1666.5000000000002</v>
      </c>
    </row>
    <row r="135" spans="1:4" x14ac:dyDescent="0.25">
      <c r="A135" s="48" t="s">
        <v>866</v>
      </c>
      <c r="B135" s="35">
        <v>2220</v>
      </c>
      <c r="C135" s="67">
        <f>1.1*2332</f>
        <v>2565.2000000000003</v>
      </c>
      <c r="D135" s="100">
        <v>2565.2000000000003</v>
      </c>
    </row>
    <row r="136" spans="1:4" ht="16.5" x14ac:dyDescent="0.25">
      <c r="A136" s="112" t="s">
        <v>768</v>
      </c>
      <c r="B136" s="112"/>
      <c r="C136" s="112"/>
      <c r="D136" s="113"/>
    </row>
    <row r="137" spans="1:4" x14ac:dyDescent="0.25">
      <c r="A137" s="108" t="s">
        <v>769</v>
      </c>
      <c r="B137" s="108"/>
      <c r="C137" s="108"/>
      <c r="D137" s="109"/>
    </row>
    <row r="138" spans="1:4" x14ac:dyDescent="0.25">
      <c r="A138" s="48" t="s">
        <v>867</v>
      </c>
      <c r="B138" s="35">
        <v>1089</v>
      </c>
      <c r="C138" s="67">
        <f>1.1*1143</f>
        <v>1257.3000000000002</v>
      </c>
      <c r="D138" s="100">
        <v>1257.3000000000002</v>
      </c>
    </row>
    <row r="139" spans="1:4" x14ac:dyDescent="0.25">
      <c r="A139" s="48" t="s">
        <v>868</v>
      </c>
      <c r="B139" s="35">
        <v>686</v>
      </c>
      <c r="C139" s="67"/>
      <c r="D139" s="100"/>
    </row>
    <row r="140" spans="1:4" x14ac:dyDescent="0.25">
      <c r="A140" s="48" t="s">
        <v>869</v>
      </c>
      <c r="B140" s="35">
        <v>500</v>
      </c>
      <c r="C140" s="67"/>
      <c r="D140" s="100"/>
    </row>
    <row r="141" spans="1:4" x14ac:dyDescent="0.25">
      <c r="A141" s="48" t="s">
        <v>870</v>
      </c>
      <c r="B141" s="35">
        <v>500</v>
      </c>
      <c r="C141" s="67"/>
      <c r="D141" s="100"/>
    </row>
    <row r="142" spans="1:4" x14ac:dyDescent="0.25">
      <c r="A142" s="48" t="s">
        <v>871</v>
      </c>
      <c r="B142" s="35">
        <v>500</v>
      </c>
      <c r="C142" s="67"/>
      <c r="D142" s="100"/>
    </row>
    <row r="143" spans="1:4" x14ac:dyDescent="0.25">
      <c r="A143" s="114" t="s">
        <v>770</v>
      </c>
      <c r="B143" s="114"/>
      <c r="C143" s="115"/>
      <c r="D143" s="100"/>
    </row>
    <row r="144" spans="1:4" x14ac:dyDescent="0.25">
      <c r="A144" s="48" t="s">
        <v>872</v>
      </c>
      <c r="B144" s="35">
        <v>669</v>
      </c>
      <c r="C144" s="67"/>
      <c r="D144" s="100"/>
    </row>
    <row r="145" spans="1:4" x14ac:dyDescent="0.25">
      <c r="A145" s="48" t="s">
        <v>873</v>
      </c>
      <c r="B145" s="35">
        <v>476</v>
      </c>
      <c r="C145" s="67">
        <f>1.1*476</f>
        <v>523.6</v>
      </c>
      <c r="D145" s="100">
        <v>523.6</v>
      </c>
    </row>
    <row r="146" spans="1:4" x14ac:dyDescent="0.25">
      <c r="A146" s="48" t="s">
        <v>874</v>
      </c>
      <c r="B146" s="35">
        <v>476</v>
      </c>
      <c r="C146" s="67">
        <f>1.1*476</f>
        <v>523.6</v>
      </c>
      <c r="D146" s="100">
        <v>523.6</v>
      </c>
    </row>
    <row r="147" spans="1:4" x14ac:dyDescent="0.25">
      <c r="A147" s="48" t="s">
        <v>875</v>
      </c>
      <c r="B147" s="35">
        <v>476</v>
      </c>
      <c r="C147" s="67">
        <f>1.1*476</f>
        <v>523.6</v>
      </c>
      <c r="D147" s="100">
        <v>523.6</v>
      </c>
    </row>
    <row r="148" spans="1:4" ht="18.75" customHeight="1" x14ac:dyDescent="0.25">
      <c r="A148" s="110" t="s">
        <v>777</v>
      </c>
      <c r="B148" s="110"/>
      <c r="C148" s="110"/>
      <c r="D148" s="111"/>
    </row>
    <row r="149" spans="1:4" ht="16.5" x14ac:dyDescent="0.25">
      <c r="A149" s="112" t="s">
        <v>767</v>
      </c>
      <c r="B149" s="112"/>
      <c r="C149" s="112"/>
      <c r="D149" s="113"/>
    </row>
    <row r="150" spans="1:4" x14ac:dyDescent="0.25">
      <c r="A150" s="65" t="s">
        <v>876</v>
      </c>
      <c r="B150" s="59">
        <v>10250</v>
      </c>
      <c r="C150" s="67">
        <f>1.1*10950</f>
        <v>12045.000000000002</v>
      </c>
      <c r="D150" s="100">
        <v>12045.000000000002</v>
      </c>
    </row>
    <row r="151" spans="1:4" x14ac:dyDescent="0.25">
      <c r="A151" s="48" t="s">
        <v>877</v>
      </c>
      <c r="B151" s="35">
        <v>10250</v>
      </c>
      <c r="C151" s="67">
        <f>1.1*10950</f>
        <v>12045.000000000002</v>
      </c>
      <c r="D151" s="100">
        <v>12045.000000000002</v>
      </c>
    </row>
    <row r="152" spans="1:4" x14ac:dyDescent="0.25">
      <c r="A152" s="48" t="s">
        <v>957</v>
      </c>
      <c r="B152" s="35">
        <v>7930</v>
      </c>
      <c r="C152" s="67">
        <f>1.1*8250</f>
        <v>9075</v>
      </c>
      <c r="D152" s="100">
        <v>9075</v>
      </c>
    </row>
    <row r="153" spans="1:4" x14ac:dyDescent="0.25">
      <c r="A153" s="48" t="s">
        <v>958</v>
      </c>
      <c r="B153" s="35">
        <v>7930</v>
      </c>
      <c r="C153" s="67">
        <f>1.1*8250</f>
        <v>9075</v>
      </c>
      <c r="D153" s="100">
        <v>9075</v>
      </c>
    </row>
    <row r="154" spans="1:4" x14ac:dyDescent="0.25">
      <c r="A154" s="48" t="s">
        <v>961</v>
      </c>
      <c r="B154" s="35">
        <v>12250</v>
      </c>
      <c r="C154" s="67">
        <f>1.1*12740</f>
        <v>14014.000000000002</v>
      </c>
      <c r="D154" s="100">
        <v>14014.000000000002</v>
      </c>
    </row>
    <row r="155" spans="1:4" x14ac:dyDescent="0.25">
      <c r="A155" s="48" t="s">
        <v>962</v>
      </c>
      <c r="B155" s="35">
        <v>12250</v>
      </c>
      <c r="C155" s="67">
        <f>1.1*12740</f>
        <v>14014.000000000002</v>
      </c>
      <c r="D155" s="100">
        <v>14014.000000000002</v>
      </c>
    </row>
    <row r="156" spans="1:4" x14ac:dyDescent="0.25">
      <c r="A156" s="48" t="s">
        <v>878</v>
      </c>
      <c r="B156" s="35">
        <v>12220</v>
      </c>
      <c r="C156" s="67">
        <f>1.1*12710</f>
        <v>13981.000000000002</v>
      </c>
      <c r="D156" s="100">
        <v>13981.000000000002</v>
      </c>
    </row>
    <row r="157" spans="1:4" x14ac:dyDescent="0.25">
      <c r="A157" s="48" t="s">
        <v>959</v>
      </c>
      <c r="B157" s="35">
        <v>8620</v>
      </c>
      <c r="C157" s="67">
        <f>1.1*8970</f>
        <v>9867</v>
      </c>
      <c r="D157" s="100">
        <v>9867</v>
      </c>
    </row>
    <row r="158" spans="1:4" x14ac:dyDescent="0.25">
      <c r="A158" s="48" t="s">
        <v>879</v>
      </c>
      <c r="B158" s="35">
        <v>3390</v>
      </c>
      <c r="C158" s="67">
        <f>1.1*3530</f>
        <v>3883.0000000000005</v>
      </c>
      <c r="D158" s="100">
        <v>3883.0000000000005</v>
      </c>
    </row>
    <row r="159" spans="1:4" x14ac:dyDescent="0.25">
      <c r="A159" s="48" t="s">
        <v>880</v>
      </c>
      <c r="B159" s="35">
        <v>4100</v>
      </c>
      <c r="C159" s="67">
        <f>1.1*4270</f>
        <v>4697</v>
      </c>
      <c r="D159" s="100">
        <v>4697</v>
      </c>
    </row>
    <row r="160" spans="1:4" ht="16.5" x14ac:dyDescent="0.25">
      <c r="A160" s="116" t="s">
        <v>768</v>
      </c>
      <c r="B160" s="116"/>
      <c r="C160" s="116"/>
      <c r="D160" s="117"/>
    </row>
    <row r="161" spans="1:4" x14ac:dyDescent="0.25">
      <c r="A161" s="108" t="s">
        <v>769</v>
      </c>
      <c r="B161" s="108"/>
      <c r="C161" s="108"/>
      <c r="D161" s="109"/>
    </row>
    <row r="162" spans="1:4" x14ac:dyDescent="0.25">
      <c r="A162" s="65" t="s">
        <v>881</v>
      </c>
      <c r="B162" s="35">
        <v>840</v>
      </c>
      <c r="C162" s="67">
        <f>1.1*880</f>
        <v>968.00000000000011</v>
      </c>
      <c r="D162" s="100">
        <v>968.00000000000011</v>
      </c>
    </row>
    <row r="163" spans="1:4" x14ac:dyDescent="0.25">
      <c r="A163" s="65" t="s">
        <v>882</v>
      </c>
      <c r="B163" s="35">
        <v>1000</v>
      </c>
      <c r="C163" s="67">
        <f>1.1*1040</f>
        <v>1144</v>
      </c>
      <c r="D163" s="100">
        <v>1144</v>
      </c>
    </row>
    <row r="164" spans="1:4" x14ac:dyDescent="0.25">
      <c r="A164" s="48" t="s">
        <v>883</v>
      </c>
      <c r="B164" s="35">
        <v>749</v>
      </c>
      <c r="C164" s="67">
        <f>1.1*749</f>
        <v>823.90000000000009</v>
      </c>
      <c r="D164" s="100">
        <v>823.90000000000009</v>
      </c>
    </row>
    <row r="165" spans="1:4" ht="31.5" x14ac:dyDescent="0.25">
      <c r="A165" s="48" t="s">
        <v>1218</v>
      </c>
      <c r="B165" s="35">
        <v>1000</v>
      </c>
      <c r="C165" s="67">
        <f>1.1*1040</f>
        <v>1144</v>
      </c>
      <c r="D165" s="100">
        <v>1144</v>
      </c>
    </row>
    <row r="166" spans="1:4" x14ac:dyDescent="0.25">
      <c r="A166" s="108" t="s">
        <v>770</v>
      </c>
      <c r="B166" s="108"/>
      <c r="C166" s="108"/>
      <c r="D166" s="109"/>
    </row>
    <row r="167" spans="1:4" x14ac:dyDescent="0.25">
      <c r="A167" s="48" t="s">
        <v>885</v>
      </c>
      <c r="B167" s="35">
        <v>740</v>
      </c>
      <c r="C167" s="67">
        <f>1.1*770</f>
        <v>847.00000000000011</v>
      </c>
      <c r="D167" s="100">
        <v>847.00000000000011</v>
      </c>
    </row>
    <row r="168" spans="1:4" ht="18.75" x14ac:dyDescent="0.25">
      <c r="A168" s="110" t="s">
        <v>811</v>
      </c>
      <c r="B168" s="110"/>
      <c r="C168" s="110"/>
      <c r="D168" s="111"/>
    </row>
    <row r="169" spans="1:4" x14ac:dyDescent="0.25">
      <c r="A169" s="48" t="s">
        <v>886</v>
      </c>
      <c r="B169" s="35">
        <v>5813.81</v>
      </c>
      <c r="C169" s="67">
        <v>6395</v>
      </c>
      <c r="D169" s="100">
        <v>6395</v>
      </c>
    </row>
    <row r="170" spans="1:4" x14ac:dyDescent="0.25">
      <c r="A170" s="48" t="s">
        <v>887</v>
      </c>
      <c r="B170" s="35">
        <v>3100</v>
      </c>
      <c r="C170" s="67">
        <v>3411</v>
      </c>
      <c r="D170" s="100">
        <v>3411</v>
      </c>
    </row>
    <row r="171" spans="1:4" x14ac:dyDescent="0.25">
      <c r="A171" s="48" t="s">
        <v>888</v>
      </c>
      <c r="B171" s="35">
        <v>6246.38</v>
      </c>
      <c r="C171" s="67">
        <v>6871</v>
      </c>
      <c r="D171" s="100">
        <v>6871</v>
      </c>
    </row>
    <row r="172" spans="1:4" x14ac:dyDescent="0.25">
      <c r="A172" s="48" t="s">
        <v>889</v>
      </c>
      <c r="B172" s="35">
        <v>1577.72</v>
      </c>
      <c r="C172" s="67">
        <v>1735</v>
      </c>
      <c r="D172" s="100">
        <v>1735</v>
      </c>
    </row>
    <row r="173" spans="1:4" x14ac:dyDescent="0.25">
      <c r="A173" s="48" t="s">
        <v>890</v>
      </c>
      <c r="B173" s="35">
        <v>23044.03</v>
      </c>
      <c r="C173" s="67">
        <v>25348</v>
      </c>
      <c r="D173" s="100">
        <v>25348</v>
      </c>
    </row>
  </sheetData>
  <sheetProtection password="EC13" sheet="1" objects="1" scenarios="1"/>
  <mergeCells count="26">
    <mergeCell ref="A47:D47"/>
    <mergeCell ref="A48:D48"/>
    <mergeCell ref="A50:D50"/>
    <mergeCell ref="A51:D51"/>
    <mergeCell ref="A53:D53"/>
    <mergeCell ref="A55:D55"/>
    <mergeCell ref="A56:D56"/>
    <mergeCell ref="A70:D70"/>
    <mergeCell ref="A71:D71"/>
    <mergeCell ref="A84:D84"/>
    <mergeCell ref="A80:C80"/>
    <mergeCell ref="A166:D166"/>
    <mergeCell ref="A168:D168"/>
    <mergeCell ref="A85:D85"/>
    <mergeCell ref="A96:D96"/>
    <mergeCell ref="A97:D97"/>
    <mergeCell ref="A126:D126"/>
    <mergeCell ref="A127:D127"/>
    <mergeCell ref="A115:C115"/>
    <mergeCell ref="A143:C143"/>
    <mergeCell ref="A136:D136"/>
    <mergeCell ref="A137:D137"/>
    <mergeCell ref="A148:D148"/>
    <mergeCell ref="A149:D149"/>
    <mergeCell ref="A160:D160"/>
    <mergeCell ref="A161:D16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="120" zoomScaleNormal="120" workbookViewId="0">
      <selection activeCell="E8" sqref="E8"/>
    </sheetView>
  </sheetViews>
  <sheetFormatPr defaultRowHeight="15.75" x14ac:dyDescent="0.25"/>
  <cols>
    <col min="1" max="1" width="40.625" style="51" bestFit="1" customWidth="1"/>
    <col min="2" max="2" width="9" hidden="1" customWidth="1"/>
    <col min="3" max="3" width="0" hidden="1" customWidth="1"/>
  </cols>
  <sheetData>
    <row r="1" spans="1:4" ht="37.5" customHeight="1" x14ac:dyDescent="0.25">
      <c r="A1" s="75" t="s">
        <v>950</v>
      </c>
      <c r="B1" s="34" t="s">
        <v>44</v>
      </c>
      <c r="C1" s="41" t="s">
        <v>48</v>
      </c>
      <c r="D1" s="41" t="s">
        <v>48</v>
      </c>
    </row>
    <row r="2" spans="1:4" x14ac:dyDescent="0.25">
      <c r="A2" s="48" t="s">
        <v>907</v>
      </c>
      <c r="B2" s="35">
        <v>212</v>
      </c>
      <c r="C2" s="72">
        <f>B2*1.1</f>
        <v>233.20000000000002</v>
      </c>
      <c r="D2" s="102">
        <v>233.20000000000002</v>
      </c>
    </row>
    <row r="3" spans="1:4" x14ac:dyDescent="0.25">
      <c r="A3" s="48" t="s">
        <v>55</v>
      </c>
      <c r="B3" s="35">
        <v>321</v>
      </c>
      <c r="C3" s="72">
        <f t="shared" ref="C3:C51" si="0">B3*1.1</f>
        <v>353.1</v>
      </c>
      <c r="D3" s="102">
        <v>353.1</v>
      </c>
    </row>
    <row r="4" spans="1:4" x14ac:dyDescent="0.25">
      <c r="A4" s="48" t="s">
        <v>57</v>
      </c>
      <c r="B4" s="35">
        <v>264</v>
      </c>
      <c r="C4" s="72">
        <f t="shared" si="0"/>
        <v>290.40000000000003</v>
      </c>
      <c r="D4" s="102">
        <v>290.40000000000003</v>
      </c>
    </row>
    <row r="5" spans="1:4" x14ac:dyDescent="0.25">
      <c r="A5" s="48" t="s">
        <v>908</v>
      </c>
      <c r="B5" s="35">
        <v>271</v>
      </c>
      <c r="C5" s="72">
        <f t="shared" si="0"/>
        <v>298.10000000000002</v>
      </c>
      <c r="D5" s="102">
        <v>298.10000000000002</v>
      </c>
    </row>
    <row r="6" spans="1:4" x14ac:dyDescent="0.25">
      <c r="A6" s="48" t="s">
        <v>909</v>
      </c>
      <c r="B6" s="35">
        <v>788</v>
      </c>
      <c r="C6" s="72">
        <f t="shared" si="0"/>
        <v>866.80000000000007</v>
      </c>
      <c r="D6" s="102">
        <v>866.80000000000007</v>
      </c>
    </row>
    <row r="7" spans="1:4" x14ac:dyDescent="0.25">
      <c r="A7" s="48" t="s">
        <v>910</v>
      </c>
      <c r="B7" s="35">
        <v>1519</v>
      </c>
      <c r="C7" s="72">
        <f t="shared" si="0"/>
        <v>1670.9</v>
      </c>
      <c r="D7" s="102">
        <v>1670.9</v>
      </c>
    </row>
    <row r="8" spans="1:4" x14ac:dyDescent="0.25">
      <c r="A8" s="48" t="s">
        <v>905</v>
      </c>
      <c r="B8" s="35">
        <v>328</v>
      </c>
      <c r="C8" s="72">
        <f t="shared" si="0"/>
        <v>360.8</v>
      </c>
      <c r="D8" s="102">
        <v>360.8</v>
      </c>
    </row>
    <row r="9" spans="1:4" x14ac:dyDescent="0.25">
      <c r="A9" s="48" t="s">
        <v>911</v>
      </c>
      <c r="B9" s="35">
        <v>395</v>
      </c>
      <c r="C9" s="72">
        <f t="shared" si="0"/>
        <v>434.50000000000006</v>
      </c>
      <c r="D9" s="102">
        <v>434.50000000000006</v>
      </c>
    </row>
    <row r="10" spans="1:4" x14ac:dyDescent="0.25">
      <c r="A10" s="48" t="s">
        <v>906</v>
      </c>
      <c r="B10" s="35">
        <v>328</v>
      </c>
      <c r="C10" s="72">
        <f t="shared" si="0"/>
        <v>360.8</v>
      </c>
      <c r="D10" s="102">
        <v>360.8</v>
      </c>
    </row>
    <row r="11" spans="1:4" x14ac:dyDescent="0.25">
      <c r="A11" s="48" t="s">
        <v>223</v>
      </c>
      <c r="B11" s="35">
        <v>309</v>
      </c>
      <c r="C11" s="72">
        <f t="shared" si="0"/>
        <v>339.90000000000003</v>
      </c>
      <c r="D11" s="102">
        <v>339.90000000000003</v>
      </c>
    </row>
    <row r="12" spans="1:4" x14ac:dyDescent="0.25">
      <c r="A12" s="48" t="s">
        <v>912</v>
      </c>
      <c r="B12" s="35">
        <v>309</v>
      </c>
      <c r="C12" s="72">
        <f t="shared" si="0"/>
        <v>339.90000000000003</v>
      </c>
      <c r="D12" s="102">
        <v>339.90000000000003</v>
      </c>
    </row>
    <row r="13" spans="1:4" x14ac:dyDescent="0.25">
      <c r="A13" s="48" t="s">
        <v>913</v>
      </c>
      <c r="B13" s="35">
        <v>299</v>
      </c>
      <c r="C13" s="72">
        <f t="shared" si="0"/>
        <v>328.90000000000003</v>
      </c>
      <c r="D13" s="102">
        <v>328.90000000000003</v>
      </c>
    </row>
    <row r="14" spans="1:4" x14ac:dyDescent="0.25">
      <c r="A14" s="48" t="s">
        <v>914</v>
      </c>
      <c r="B14" s="35">
        <v>404</v>
      </c>
      <c r="C14" s="72">
        <f t="shared" si="0"/>
        <v>444.40000000000003</v>
      </c>
      <c r="D14" s="102">
        <v>444.40000000000003</v>
      </c>
    </row>
    <row r="15" spans="1:4" x14ac:dyDescent="0.25">
      <c r="A15" s="48" t="s">
        <v>915</v>
      </c>
      <c r="B15" s="35">
        <v>299</v>
      </c>
      <c r="C15" s="72">
        <f t="shared" si="0"/>
        <v>328.90000000000003</v>
      </c>
      <c r="D15" s="102">
        <v>328.90000000000003</v>
      </c>
    </row>
    <row r="16" spans="1:4" x14ac:dyDescent="0.25">
      <c r="A16" s="48" t="s">
        <v>916</v>
      </c>
      <c r="B16" s="35">
        <v>340</v>
      </c>
      <c r="C16" s="72">
        <f t="shared" si="0"/>
        <v>374.00000000000006</v>
      </c>
      <c r="D16" s="102">
        <v>374.00000000000006</v>
      </c>
    </row>
    <row r="17" spans="1:4" x14ac:dyDescent="0.25">
      <c r="A17" s="48" t="s">
        <v>917</v>
      </c>
      <c r="B17" s="35">
        <v>513</v>
      </c>
      <c r="C17" s="72">
        <f t="shared" si="0"/>
        <v>564.30000000000007</v>
      </c>
      <c r="D17" s="102">
        <v>564.30000000000007</v>
      </c>
    </row>
    <row r="18" spans="1:4" x14ac:dyDescent="0.25">
      <c r="A18" s="48" t="s">
        <v>918</v>
      </c>
      <c r="B18" s="35">
        <v>340</v>
      </c>
      <c r="C18" s="72">
        <f t="shared" si="0"/>
        <v>374.00000000000006</v>
      </c>
      <c r="D18" s="102">
        <v>374.00000000000006</v>
      </c>
    </row>
    <row r="19" spans="1:4" x14ac:dyDescent="0.25">
      <c r="A19" s="48" t="s">
        <v>919</v>
      </c>
      <c r="B19" s="35">
        <v>264</v>
      </c>
      <c r="C19" s="72">
        <f t="shared" si="0"/>
        <v>290.40000000000003</v>
      </c>
      <c r="D19" s="102">
        <v>290.40000000000003</v>
      </c>
    </row>
    <row r="20" spans="1:4" x14ac:dyDescent="0.25">
      <c r="A20" s="48" t="s">
        <v>920</v>
      </c>
      <c r="B20" s="35">
        <v>300</v>
      </c>
      <c r="C20" s="72">
        <f t="shared" si="0"/>
        <v>330</v>
      </c>
      <c r="D20" s="102">
        <v>330</v>
      </c>
    </row>
    <row r="21" spans="1:4" x14ac:dyDescent="0.25">
      <c r="A21" s="48" t="s">
        <v>921</v>
      </c>
      <c r="B21" s="35">
        <v>336</v>
      </c>
      <c r="C21" s="72">
        <f t="shared" si="0"/>
        <v>369.6</v>
      </c>
      <c r="D21" s="102">
        <v>369.6</v>
      </c>
    </row>
    <row r="22" spans="1:4" x14ac:dyDescent="0.25">
      <c r="A22" s="48" t="s">
        <v>923</v>
      </c>
      <c r="B22" s="35">
        <v>339</v>
      </c>
      <c r="C22" s="72">
        <f t="shared" si="0"/>
        <v>372.90000000000003</v>
      </c>
      <c r="D22" s="102">
        <v>372.90000000000003</v>
      </c>
    </row>
    <row r="23" spans="1:4" x14ac:dyDescent="0.25">
      <c r="A23" s="48" t="s">
        <v>922</v>
      </c>
      <c r="B23" s="35">
        <v>288</v>
      </c>
      <c r="C23" s="72">
        <f t="shared" si="0"/>
        <v>316.8</v>
      </c>
      <c r="D23" s="102">
        <v>316.8</v>
      </c>
    </row>
    <row r="24" spans="1:4" x14ac:dyDescent="0.25">
      <c r="A24" s="48" t="s">
        <v>925</v>
      </c>
      <c r="B24" s="35">
        <v>296</v>
      </c>
      <c r="C24" s="72">
        <f t="shared" si="0"/>
        <v>325.60000000000002</v>
      </c>
      <c r="D24" s="102">
        <v>325.60000000000002</v>
      </c>
    </row>
    <row r="25" spans="1:4" x14ac:dyDescent="0.25">
      <c r="A25" s="48" t="s">
        <v>924</v>
      </c>
      <c r="B25" s="35">
        <v>326</v>
      </c>
      <c r="C25" s="72">
        <f t="shared" si="0"/>
        <v>358.6</v>
      </c>
      <c r="D25" s="102">
        <v>358.6</v>
      </c>
    </row>
    <row r="26" spans="1:4" x14ac:dyDescent="0.25">
      <c r="A26" s="48" t="s">
        <v>926</v>
      </c>
      <c r="B26" s="35">
        <v>296</v>
      </c>
      <c r="C26" s="72">
        <f t="shared" si="0"/>
        <v>325.60000000000002</v>
      </c>
      <c r="D26" s="102">
        <v>325.60000000000002</v>
      </c>
    </row>
    <row r="27" spans="1:4" x14ac:dyDescent="0.25">
      <c r="A27" s="48" t="s">
        <v>927</v>
      </c>
      <c r="B27" s="35">
        <v>288</v>
      </c>
      <c r="C27" s="72">
        <f t="shared" si="0"/>
        <v>316.8</v>
      </c>
      <c r="D27" s="102">
        <v>316.8</v>
      </c>
    </row>
    <row r="28" spans="1:4" x14ac:dyDescent="0.25">
      <c r="A28" s="48" t="s">
        <v>928</v>
      </c>
      <c r="B28" s="35">
        <v>1350</v>
      </c>
      <c r="C28" s="72">
        <f t="shared" si="0"/>
        <v>1485.0000000000002</v>
      </c>
      <c r="D28" s="102">
        <v>1485.0000000000002</v>
      </c>
    </row>
    <row r="29" spans="1:4" x14ac:dyDescent="0.25">
      <c r="A29" s="48" t="s">
        <v>929</v>
      </c>
      <c r="B29" s="35">
        <v>1395</v>
      </c>
      <c r="C29" s="72">
        <f t="shared" si="0"/>
        <v>1534.5000000000002</v>
      </c>
      <c r="D29" s="102">
        <v>1534.5000000000002</v>
      </c>
    </row>
    <row r="30" spans="1:4" x14ac:dyDescent="0.25">
      <c r="A30" s="48" t="s">
        <v>930</v>
      </c>
      <c r="B30" s="35">
        <v>1463</v>
      </c>
      <c r="C30" s="72">
        <f t="shared" si="0"/>
        <v>1609.3000000000002</v>
      </c>
      <c r="D30" s="102">
        <v>1609.3000000000002</v>
      </c>
    </row>
    <row r="31" spans="1:4" x14ac:dyDescent="0.25">
      <c r="A31" s="48" t="s">
        <v>931</v>
      </c>
      <c r="B31" s="35">
        <v>371</v>
      </c>
      <c r="C31" s="72">
        <f t="shared" si="0"/>
        <v>408.1</v>
      </c>
      <c r="D31" s="102">
        <v>408.1</v>
      </c>
    </row>
    <row r="32" spans="1:4" x14ac:dyDescent="0.25">
      <c r="A32" s="48" t="s">
        <v>904</v>
      </c>
      <c r="B32" s="35">
        <v>392</v>
      </c>
      <c r="C32" s="72">
        <f t="shared" si="0"/>
        <v>431.20000000000005</v>
      </c>
      <c r="D32" s="102">
        <v>431.20000000000005</v>
      </c>
    </row>
    <row r="33" spans="1:4" x14ac:dyDescent="0.25">
      <c r="A33" s="48" t="s">
        <v>903</v>
      </c>
      <c r="B33" s="35">
        <v>417</v>
      </c>
      <c r="C33" s="72">
        <f t="shared" si="0"/>
        <v>458.70000000000005</v>
      </c>
      <c r="D33" s="102">
        <v>458.70000000000005</v>
      </c>
    </row>
    <row r="34" spans="1:4" x14ac:dyDescent="0.25">
      <c r="A34" s="48" t="s">
        <v>932</v>
      </c>
      <c r="B34" s="35">
        <v>482</v>
      </c>
      <c r="C34" s="72">
        <f t="shared" si="0"/>
        <v>530.20000000000005</v>
      </c>
      <c r="D34" s="102">
        <v>530.20000000000005</v>
      </c>
    </row>
    <row r="35" spans="1:4" hidden="1" x14ac:dyDescent="0.25">
      <c r="A35" s="48" t="s">
        <v>933</v>
      </c>
      <c r="B35" s="35"/>
      <c r="C35" s="72"/>
      <c r="D35" s="102"/>
    </row>
    <row r="36" spans="1:4" x14ac:dyDescent="0.25">
      <c r="A36" s="48" t="s">
        <v>934</v>
      </c>
      <c r="B36" s="35">
        <v>505</v>
      </c>
      <c r="C36" s="72">
        <f t="shared" si="0"/>
        <v>555.5</v>
      </c>
      <c r="D36" s="102">
        <v>555.5</v>
      </c>
    </row>
    <row r="37" spans="1:4" x14ac:dyDescent="0.25">
      <c r="A37" s="48" t="s">
        <v>935</v>
      </c>
      <c r="B37" s="35">
        <v>417</v>
      </c>
      <c r="C37" s="72">
        <f t="shared" si="0"/>
        <v>458.70000000000005</v>
      </c>
      <c r="D37" s="102">
        <v>458.70000000000005</v>
      </c>
    </row>
    <row r="38" spans="1:4" x14ac:dyDescent="0.25">
      <c r="A38" s="48" t="s">
        <v>936</v>
      </c>
      <c r="B38" s="35">
        <v>482</v>
      </c>
      <c r="C38" s="72">
        <f t="shared" si="0"/>
        <v>530.20000000000005</v>
      </c>
      <c r="D38" s="102">
        <v>530.20000000000005</v>
      </c>
    </row>
    <row r="39" spans="1:4" x14ac:dyDescent="0.25">
      <c r="A39" s="48" t="s">
        <v>937</v>
      </c>
      <c r="B39" s="35">
        <v>413</v>
      </c>
      <c r="C39" s="72">
        <f t="shared" si="0"/>
        <v>454.3</v>
      </c>
      <c r="D39" s="102">
        <v>454.3</v>
      </c>
    </row>
    <row r="40" spans="1:4" x14ac:dyDescent="0.25">
      <c r="A40" s="48" t="s">
        <v>938</v>
      </c>
      <c r="B40" s="35">
        <v>482</v>
      </c>
      <c r="C40" s="72">
        <f t="shared" si="0"/>
        <v>530.20000000000005</v>
      </c>
      <c r="D40" s="102">
        <v>530.20000000000005</v>
      </c>
    </row>
    <row r="41" spans="1:4" x14ac:dyDescent="0.25">
      <c r="A41" s="48" t="s">
        <v>939</v>
      </c>
      <c r="B41" s="35">
        <v>413</v>
      </c>
      <c r="C41" s="72">
        <f t="shared" si="0"/>
        <v>454.3</v>
      </c>
      <c r="D41" s="102">
        <v>454.3</v>
      </c>
    </row>
    <row r="42" spans="1:4" x14ac:dyDescent="0.25">
      <c r="A42" s="48" t="s">
        <v>940</v>
      </c>
      <c r="B42" s="35">
        <v>469</v>
      </c>
      <c r="C42" s="72">
        <f t="shared" si="0"/>
        <v>515.90000000000009</v>
      </c>
      <c r="D42" s="102">
        <v>515.90000000000009</v>
      </c>
    </row>
    <row r="43" spans="1:4" x14ac:dyDescent="0.25">
      <c r="A43" s="48" t="s">
        <v>941</v>
      </c>
      <c r="B43" s="35">
        <v>531</v>
      </c>
      <c r="C43" s="72">
        <f t="shared" si="0"/>
        <v>584.1</v>
      </c>
      <c r="D43" s="102">
        <v>584.1</v>
      </c>
    </row>
    <row r="44" spans="1:4" x14ac:dyDescent="0.25">
      <c r="A44" s="48" t="s">
        <v>942</v>
      </c>
      <c r="B44" s="35">
        <v>469</v>
      </c>
      <c r="C44" s="72">
        <f t="shared" si="0"/>
        <v>515.90000000000009</v>
      </c>
      <c r="D44" s="102">
        <v>515.90000000000009</v>
      </c>
    </row>
    <row r="45" spans="1:4" x14ac:dyDescent="0.25">
      <c r="A45" s="48" t="s">
        <v>943</v>
      </c>
      <c r="B45" s="35">
        <v>1250.2</v>
      </c>
      <c r="C45" s="72">
        <f t="shared" si="0"/>
        <v>1375.2200000000003</v>
      </c>
      <c r="D45" s="102">
        <v>1375.2200000000003</v>
      </c>
    </row>
    <row r="46" spans="1:4" x14ac:dyDescent="0.25">
      <c r="A46" s="48" t="s">
        <v>944</v>
      </c>
      <c r="B46" s="35">
        <v>482</v>
      </c>
      <c r="C46" s="72">
        <f t="shared" si="0"/>
        <v>530.20000000000005</v>
      </c>
      <c r="D46" s="102">
        <v>530.20000000000005</v>
      </c>
    </row>
    <row r="47" spans="1:4" x14ac:dyDescent="0.25">
      <c r="A47" s="48" t="s">
        <v>945</v>
      </c>
      <c r="B47" s="35">
        <v>533</v>
      </c>
      <c r="C47" s="72">
        <f t="shared" si="0"/>
        <v>586.30000000000007</v>
      </c>
      <c r="D47" s="102">
        <v>586.30000000000007</v>
      </c>
    </row>
    <row r="48" spans="1:4" x14ac:dyDescent="0.25">
      <c r="A48" s="48" t="s">
        <v>946</v>
      </c>
      <c r="B48" s="35">
        <v>473</v>
      </c>
      <c r="C48" s="72">
        <f t="shared" si="0"/>
        <v>520.30000000000007</v>
      </c>
      <c r="D48" s="102">
        <v>520.30000000000007</v>
      </c>
    </row>
    <row r="49" spans="1:4" x14ac:dyDescent="0.25">
      <c r="A49" s="48" t="s">
        <v>947</v>
      </c>
      <c r="B49" s="35">
        <v>527</v>
      </c>
      <c r="C49" s="72">
        <f t="shared" si="0"/>
        <v>579.70000000000005</v>
      </c>
      <c r="D49" s="102">
        <v>579.70000000000005</v>
      </c>
    </row>
    <row r="50" spans="1:4" x14ac:dyDescent="0.25">
      <c r="A50" s="48" t="s">
        <v>948</v>
      </c>
      <c r="B50" s="35">
        <v>518</v>
      </c>
      <c r="C50" s="72">
        <f t="shared" si="0"/>
        <v>569.80000000000007</v>
      </c>
      <c r="D50" s="102">
        <v>569.80000000000007</v>
      </c>
    </row>
    <row r="51" spans="1:4" x14ac:dyDescent="0.25">
      <c r="A51" s="48" t="s">
        <v>949</v>
      </c>
      <c r="B51" s="35">
        <v>596</v>
      </c>
      <c r="C51" s="72">
        <f t="shared" si="0"/>
        <v>655.6</v>
      </c>
      <c r="D51" s="102">
        <v>655.6</v>
      </c>
    </row>
    <row r="53" spans="1:4" x14ac:dyDescent="0.25">
      <c r="A53" s="50" t="s">
        <v>137</v>
      </c>
    </row>
  </sheetData>
  <sheetProtection password="EC13" sheet="1" objects="1" scenarios="1"/>
  <hyperlinks>
    <hyperlink ref="A53" location="ПРАЙС!R1C1" display="На главную"/>
  </hyperlink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zoomScale="120" zoomScaleNormal="120" workbookViewId="0">
      <selection activeCell="F5" sqref="F5"/>
    </sheetView>
  </sheetViews>
  <sheetFormatPr defaultRowHeight="15.75" x14ac:dyDescent="0.25"/>
  <cols>
    <col min="1" max="1" width="49.125" style="51" bestFit="1" customWidth="1"/>
    <col min="2" max="2" width="12.75" hidden="1" customWidth="1"/>
    <col min="3" max="3" width="0" style="56" hidden="1" customWidth="1"/>
  </cols>
  <sheetData>
    <row r="1" spans="1:4" ht="37.5" x14ac:dyDescent="0.25">
      <c r="A1" s="77" t="s">
        <v>121</v>
      </c>
      <c r="B1" s="34" t="s">
        <v>44</v>
      </c>
      <c r="C1" s="43" t="s">
        <v>48</v>
      </c>
      <c r="D1" s="43" t="s">
        <v>48</v>
      </c>
    </row>
    <row r="2" spans="1:4" ht="16.5" x14ac:dyDescent="0.25">
      <c r="A2" s="118" t="s">
        <v>1043</v>
      </c>
      <c r="B2" s="119"/>
      <c r="C2" s="119"/>
      <c r="D2" s="120"/>
    </row>
    <row r="3" spans="1:4" x14ac:dyDescent="0.25">
      <c r="A3" s="48" t="s">
        <v>295</v>
      </c>
      <c r="B3" s="38">
        <v>6909.9</v>
      </c>
      <c r="C3" s="78">
        <f>B3*1.1</f>
        <v>7600.89</v>
      </c>
      <c r="D3" s="102">
        <v>7600.89</v>
      </c>
    </row>
    <row r="4" spans="1:4" x14ac:dyDescent="0.25">
      <c r="A4" s="48" t="s">
        <v>1044</v>
      </c>
      <c r="B4" s="38">
        <v>2852.55</v>
      </c>
      <c r="C4" s="78">
        <f>B4*1.1</f>
        <v>3137.8050000000003</v>
      </c>
      <c r="D4" s="102">
        <v>3137.8050000000003</v>
      </c>
    </row>
    <row r="5" spans="1:4" ht="16.5" x14ac:dyDescent="0.25">
      <c r="A5" s="118" t="s">
        <v>1045</v>
      </c>
      <c r="B5" s="119"/>
      <c r="C5" s="119"/>
      <c r="D5" s="120"/>
    </row>
    <row r="6" spans="1:4" x14ac:dyDescent="0.25">
      <c r="A6" s="48" t="s">
        <v>283</v>
      </c>
      <c r="B6" s="38">
        <v>2143.84</v>
      </c>
      <c r="C6" s="78">
        <f t="shared" ref="C6:C69" si="0">B6*1.1</f>
        <v>2358.2240000000002</v>
      </c>
      <c r="D6" s="102">
        <v>2358.2240000000002</v>
      </c>
    </row>
    <row r="7" spans="1:4" x14ac:dyDescent="0.25">
      <c r="A7" s="48" t="s">
        <v>1046</v>
      </c>
      <c r="B7" s="38">
        <v>3419.52</v>
      </c>
      <c r="C7" s="78">
        <f t="shared" si="0"/>
        <v>3761.4720000000002</v>
      </c>
      <c r="D7" s="102">
        <v>3761.4720000000002</v>
      </c>
    </row>
    <row r="8" spans="1:4" x14ac:dyDescent="0.25">
      <c r="A8" s="48" t="s">
        <v>1047</v>
      </c>
      <c r="B8" s="38">
        <v>3260.06</v>
      </c>
      <c r="C8" s="78">
        <f t="shared" si="0"/>
        <v>3586.0660000000003</v>
      </c>
      <c r="D8" s="102">
        <v>3586.0660000000003</v>
      </c>
    </row>
    <row r="9" spans="1:4" x14ac:dyDescent="0.25">
      <c r="A9" s="48" t="s">
        <v>296</v>
      </c>
      <c r="B9" s="38">
        <v>3065</v>
      </c>
      <c r="C9" s="78">
        <f t="shared" si="0"/>
        <v>3371.5000000000005</v>
      </c>
      <c r="D9" s="102">
        <v>3371.5000000000005</v>
      </c>
    </row>
    <row r="10" spans="1:4" x14ac:dyDescent="0.25">
      <c r="A10" s="48" t="s">
        <v>1048</v>
      </c>
      <c r="B10" s="38">
        <v>877.03</v>
      </c>
      <c r="C10" s="78">
        <f t="shared" si="0"/>
        <v>964.73300000000006</v>
      </c>
      <c r="D10" s="102">
        <v>964.73300000000006</v>
      </c>
    </row>
    <row r="11" spans="1:4" x14ac:dyDescent="0.25">
      <c r="A11" s="48" t="s">
        <v>279</v>
      </c>
      <c r="B11" s="38">
        <v>2090</v>
      </c>
      <c r="C11" s="78">
        <f t="shared" si="0"/>
        <v>2299</v>
      </c>
      <c r="D11" s="102">
        <v>2299</v>
      </c>
    </row>
    <row r="12" spans="1:4" x14ac:dyDescent="0.25">
      <c r="A12" s="48" t="s">
        <v>1049</v>
      </c>
      <c r="B12" s="38">
        <v>1452.85</v>
      </c>
      <c r="C12" s="78">
        <f t="shared" si="0"/>
        <v>1598.135</v>
      </c>
      <c r="D12" s="102">
        <v>1598.135</v>
      </c>
    </row>
    <row r="13" spans="1:4" x14ac:dyDescent="0.25">
      <c r="A13" s="48" t="s">
        <v>1050</v>
      </c>
      <c r="B13" s="38">
        <v>1559.16</v>
      </c>
      <c r="C13" s="78">
        <f t="shared" si="0"/>
        <v>1715.0760000000002</v>
      </c>
      <c r="D13" s="102">
        <v>1715.0760000000002</v>
      </c>
    </row>
    <row r="14" spans="1:4" x14ac:dyDescent="0.25">
      <c r="A14" s="48" t="s">
        <v>1051</v>
      </c>
      <c r="B14" s="38">
        <v>818.56</v>
      </c>
      <c r="C14" s="78">
        <f t="shared" si="0"/>
        <v>900.41600000000005</v>
      </c>
      <c r="D14" s="102">
        <v>900.41600000000005</v>
      </c>
    </row>
    <row r="15" spans="1:4" x14ac:dyDescent="0.25">
      <c r="A15" s="48" t="s">
        <v>1052</v>
      </c>
      <c r="B15" s="38">
        <v>408.36</v>
      </c>
      <c r="C15" s="78">
        <f t="shared" si="0"/>
        <v>449.19600000000003</v>
      </c>
      <c r="D15" s="102">
        <v>449.19600000000003</v>
      </c>
    </row>
    <row r="16" spans="1:4" ht="16.5" customHeight="1" x14ac:dyDescent="0.25">
      <c r="A16" s="118" t="s">
        <v>1053</v>
      </c>
      <c r="B16" s="119"/>
      <c r="C16" s="119"/>
      <c r="D16" s="120"/>
    </row>
    <row r="17" spans="1:4" x14ac:dyDescent="0.25">
      <c r="A17" s="48" t="s">
        <v>288</v>
      </c>
      <c r="B17" s="38">
        <v>4612.6099999999997</v>
      </c>
      <c r="C17" s="78">
        <f t="shared" si="0"/>
        <v>5073.8710000000001</v>
      </c>
      <c r="D17" s="102">
        <v>5073.8710000000001</v>
      </c>
    </row>
    <row r="18" spans="1:4" x14ac:dyDescent="0.25">
      <c r="A18" s="48" t="s">
        <v>1054</v>
      </c>
      <c r="B18" s="38">
        <v>4612.6099999999997</v>
      </c>
      <c r="C18" s="78">
        <f t="shared" si="0"/>
        <v>5073.8710000000001</v>
      </c>
      <c r="D18" s="102">
        <v>5073.8710000000001</v>
      </c>
    </row>
    <row r="19" spans="1:4" x14ac:dyDescent="0.25">
      <c r="A19" s="48" t="s">
        <v>289</v>
      </c>
      <c r="B19" s="38">
        <v>4612.6099999999997</v>
      </c>
      <c r="C19" s="78">
        <f t="shared" si="0"/>
        <v>5073.8710000000001</v>
      </c>
      <c r="D19" s="102">
        <v>5073.8710000000001</v>
      </c>
    </row>
    <row r="20" spans="1:4" x14ac:dyDescent="0.25">
      <c r="A20" s="48" t="s">
        <v>292</v>
      </c>
      <c r="B20" s="38">
        <v>4749.26</v>
      </c>
      <c r="C20" s="78">
        <f t="shared" si="0"/>
        <v>5224.1860000000006</v>
      </c>
      <c r="D20" s="102">
        <v>5224.1860000000006</v>
      </c>
    </row>
    <row r="21" spans="1:4" ht="16.5" x14ac:dyDescent="0.25">
      <c r="A21" s="118" t="s">
        <v>1055</v>
      </c>
      <c r="B21" s="119"/>
      <c r="C21" s="119"/>
      <c r="D21" s="120"/>
    </row>
    <row r="22" spans="1:4" x14ac:dyDescent="0.25">
      <c r="A22" s="48" t="s">
        <v>1056</v>
      </c>
      <c r="B22" s="38">
        <v>6258.7</v>
      </c>
      <c r="C22" s="78">
        <f t="shared" si="0"/>
        <v>6884.5700000000006</v>
      </c>
      <c r="D22" s="102">
        <v>6884.5700000000006</v>
      </c>
    </row>
    <row r="23" spans="1:4" x14ac:dyDescent="0.25">
      <c r="A23" s="48" t="s">
        <v>1057</v>
      </c>
      <c r="B23" s="38">
        <v>4385.13</v>
      </c>
      <c r="C23" s="78">
        <f t="shared" si="0"/>
        <v>4823.6430000000009</v>
      </c>
      <c r="D23" s="102">
        <v>4823.6430000000009</v>
      </c>
    </row>
    <row r="24" spans="1:4" x14ac:dyDescent="0.25">
      <c r="A24" s="48" t="s">
        <v>1222</v>
      </c>
      <c r="B24" s="38">
        <v>3065.17</v>
      </c>
      <c r="C24" s="78">
        <f t="shared" si="0"/>
        <v>3371.6870000000004</v>
      </c>
      <c r="D24" s="102">
        <v>3371.6870000000004</v>
      </c>
    </row>
    <row r="25" spans="1:4" x14ac:dyDescent="0.25">
      <c r="A25" s="48" t="s">
        <v>1058</v>
      </c>
      <c r="B25" s="38">
        <v>3206.91</v>
      </c>
      <c r="C25" s="78">
        <f t="shared" si="0"/>
        <v>3527.6010000000001</v>
      </c>
      <c r="D25" s="102">
        <v>3527.6010000000001</v>
      </c>
    </row>
    <row r="26" spans="1:4" x14ac:dyDescent="0.25">
      <c r="A26" s="48" t="s">
        <v>1221</v>
      </c>
      <c r="B26" s="38">
        <v>2245.9299999999998</v>
      </c>
      <c r="C26" s="78">
        <f t="shared" si="0"/>
        <v>2470.5230000000001</v>
      </c>
      <c r="D26" s="102">
        <v>2470.5230000000001</v>
      </c>
    </row>
    <row r="27" spans="1:4" x14ac:dyDescent="0.25">
      <c r="A27" s="48" t="s">
        <v>282</v>
      </c>
      <c r="B27" s="38">
        <v>2250.14</v>
      </c>
      <c r="C27" s="78">
        <f t="shared" si="0"/>
        <v>2475.154</v>
      </c>
      <c r="D27" s="102">
        <v>2475.154</v>
      </c>
    </row>
    <row r="28" spans="1:4" x14ac:dyDescent="0.25">
      <c r="A28" s="48" t="s">
        <v>1059</v>
      </c>
      <c r="B28" s="38">
        <v>575.41</v>
      </c>
      <c r="C28" s="78">
        <f t="shared" si="0"/>
        <v>632.95100000000002</v>
      </c>
      <c r="D28" s="102">
        <v>632.95100000000002</v>
      </c>
    </row>
    <row r="29" spans="1:4" ht="16.5" x14ac:dyDescent="0.25">
      <c r="A29" s="118" t="s">
        <v>1060</v>
      </c>
      <c r="B29" s="119"/>
      <c r="C29" s="119"/>
      <c r="D29" s="120"/>
    </row>
    <row r="30" spans="1:4" x14ac:dyDescent="0.25">
      <c r="A30" s="48" t="s">
        <v>281</v>
      </c>
      <c r="B30" s="38">
        <v>3348.35</v>
      </c>
      <c r="C30" s="78">
        <f t="shared" si="0"/>
        <v>3683.1850000000004</v>
      </c>
      <c r="D30" s="102">
        <v>3683.1850000000004</v>
      </c>
    </row>
    <row r="31" spans="1:4" x14ac:dyDescent="0.25">
      <c r="A31" s="48" t="s">
        <v>1129</v>
      </c>
      <c r="B31" s="38">
        <v>1923.64</v>
      </c>
      <c r="C31" s="78">
        <f t="shared" si="0"/>
        <v>2116.0040000000004</v>
      </c>
      <c r="D31" s="102">
        <v>2116.0040000000004</v>
      </c>
    </row>
    <row r="32" spans="1:4" x14ac:dyDescent="0.25">
      <c r="A32" s="48" t="s">
        <v>1130</v>
      </c>
      <c r="B32" s="38">
        <v>2607.8000000000002</v>
      </c>
      <c r="C32" s="78">
        <f t="shared" si="0"/>
        <v>2868.5800000000004</v>
      </c>
      <c r="D32" s="102">
        <v>2868.5800000000004</v>
      </c>
    </row>
    <row r="33" spans="1:4" x14ac:dyDescent="0.25">
      <c r="A33" s="48" t="s">
        <v>1061</v>
      </c>
      <c r="B33" s="38">
        <v>2159.87</v>
      </c>
      <c r="C33" s="78">
        <f t="shared" si="0"/>
        <v>2375.857</v>
      </c>
      <c r="D33" s="102">
        <v>2375.857</v>
      </c>
    </row>
    <row r="34" spans="1:4" x14ac:dyDescent="0.25">
      <c r="A34" s="48" t="s">
        <v>1062</v>
      </c>
      <c r="B34" s="38">
        <v>3440</v>
      </c>
      <c r="C34" s="78">
        <f t="shared" si="0"/>
        <v>3784.0000000000005</v>
      </c>
      <c r="D34" s="102">
        <v>3784.0000000000005</v>
      </c>
    </row>
    <row r="35" spans="1:4" x14ac:dyDescent="0.25">
      <c r="A35" s="48" t="s">
        <v>1063</v>
      </c>
      <c r="B35" s="38">
        <v>4083.51</v>
      </c>
      <c r="C35" s="78">
        <f t="shared" si="0"/>
        <v>4491.8610000000008</v>
      </c>
      <c r="D35" s="102">
        <v>4491.8610000000008</v>
      </c>
    </row>
    <row r="36" spans="1:4" x14ac:dyDescent="0.25">
      <c r="A36" s="48" t="s">
        <v>1064</v>
      </c>
      <c r="B36" s="38">
        <v>5539.27</v>
      </c>
      <c r="C36" s="78">
        <f t="shared" si="0"/>
        <v>6093.197000000001</v>
      </c>
      <c r="D36" s="102">
        <v>6093.197000000001</v>
      </c>
    </row>
    <row r="37" spans="1:4" x14ac:dyDescent="0.25">
      <c r="A37" s="48" t="s">
        <v>1065</v>
      </c>
      <c r="B37" s="38">
        <v>2607.8000000000002</v>
      </c>
      <c r="C37" s="78">
        <f t="shared" si="0"/>
        <v>2868.5800000000004</v>
      </c>
      <c r="D37" s="102">
        <v>2868.5800000000004</v>
      </c>
    </row>
    <row r="38" spans="1:4" x14ac:dyDescent="0.25">
      <c r="A38" s="48" t="s">
        <v>1066</v>
      </c>
      <c r="B38" s="38">
        <v>2607.8000000000002</v>
      </c>
      <c r="C38" s="78">
        <f t="shared" si="0"/>
        <v>2868.5800000000004</v>
      </c>
      <c r="D38" s="102">
        <v>2868.5800000000004</v>
      </c>
    </row>
    <row r="39" spans="1:4" x14ac:dyDescent="0.25">
      <c r="A39" s="48" t="s">
        <v>1067</v>
      </c>
      <c r="B39" s="38">
        <v>4825.96</v>
      </c>
      <c r="C39" s="78">
        <f t="shared" si="0"/>
        <v>5308.5560000000005</v>
      </c>
      <c r="D39" s="102">
        <v>5308.5560000000005</v>
      </c>
    </row>
    <row r="40" spans="1:4" ht="16.5" customHeight="1" x14ac:dyDescent="0.25">
      <c r="A40" s="118" t="s">
        <v>1068</v>
      </c>
      <c r="B40" s="119"/>
      <c r="C40" s="119"/>
      <c r="D40" s="120"/>
    </row>
    <row r="41" spans="1:4" x14ac:dyDescent="0.25">
      <c r="A41" s="48" t="s">
        <v>293</v>
      </c>
      <c r="B41" s="38">
        <v>2325.52</v>
      </c>
      <c r="C41" s="78">
        <f t="shared" si="0"/>
        <v>2558.0720000000001</v>
      </c>
      <c r="D41" s="102">
        <v>2558.0720000000001</v>
      </c>
    </row>
    <row r="42" spans="1:4" x14ac:dyDescent="0.25">
      <c r="A42" s="48" t="s">
        <v>1069</v>
      </c>
      <c r="B42" s="38">
        <v>3196.27</v>
      </c>
      <c r="C42" s="78">
        <f t="shared" si="0"/>
        <v>3515.8970000000004</v>
      </c>
      <c r="D42" s="102">
        <v>3515.8970000000004</v>
      </c>
    </row>
    <row r="43" spans="1:4" x14ac:dyDescent="0.25">
      <c r="A43" s="48" t="s">
        <v>1070</v>
      </c>
      <c r="B43" s="38">
        <v>425.23</v>
      </c>
      <c r="C43" s="78">
        <f t="shared" si="0"/>
        <v>467.75300000000004</v>
      </c>
      <c r="D43" s="102">
        <v>467.75300000000004</v>
      </c>
    </row>
    <row r="44" spans="1:4" x14ac:dyDescent="0.25">
      <c r="A44" s="48" t="s">
        <v>1071</v>
      </c>
      <c r="B44" s="38">
        <v>425.23</v>
      </c>
      <c r="C44" s="78">
        <f t="shared" si="0"/>
        <v>467.75300000000004</v>
      </c>
      <c r="D44" s="102">
        <v>467.75300000000004</v>
      </c>
    </row>
    <row r="45" spans="1:4" x14ac:dyDescent="0.25">
      <c r="A45" s="48" t="s">
        <v>1072</v>
      </c>
      <c r="B45" s="38">
        <v>602.41</v>
      </c>
      <c r="C45" s="78">
        <f t="shared" si="0"/>
        <v>662.65100000000007</v>
      </c>
      <c r="D45" s="102">
        <v>662.65100000000007</v>
      </c>
    </row>
    <row r="46" spans="1:4" x14ac:dyDescent="0.25">
      <c r="A46" s="48" t="s">
        <v>123</v>
      </c>
      <c r="B46" s="38">
        <v>354.35</v>
      </c>
      <c r="C46" s="78">
        <f t="shared" si="0"/>
        <v>389.78500000000008</v>
      </c>
      <c r="D46" s="102">
        <v>389.78500000000008</v>
      </c>
    </row>
    <row r="47" spans="1:4" x14ac:dyDescent="0.25">
      <c r="A47" s="48" t="s">
        <v>1073</v>
      </c>
      <c r="B47" s="38">
        <v>513.80999999999995</v>
      </c>
      <c r="C47" s="78">
        <f t="shared" si="0"/>
        <v>565.19100000000003</v>
      </c>
      <c r="D47" s="102">
        <v>565.19100000000003</v>
      </c>
    </row>
    <row r="48" spans="1:4" x14ac:dyDescent="0.25">
      <c r="A48" s="48" t="s">
        <v>1074</v>
      </c>
      <c r="B48" s="38">
        <v>1647.75</v>
      </c>
      <c r="C48" s="78">
        <f t="shared" si="0"/>
        <v>1812.5250000000001</v>
      </c>
      <c r="D48" s="102">
        <v>1812.5250000000001</v>
      </c>
    </row>
    <row r="49" spans="1:4" x14ac:dyDescent="0.25">
      <c r="A49" s="48" t="s">
        <v>1075</v>
      </c>
      <c r="B49" s="38">
        <v>620.13</v>
      </c>
      <c r="C49" s="78">
        <f t="shared" si="0"/>
        <v>682.14300000000003</v>
      </c>
      <c r="D49" s="102">
        <v>682.14300000000003</v>
      </c>
    </row>
    <row r="50" spans="1:4" x14ac:dyDescent="0.25">
      <c r="A50" s="48" t="s">
        <v>1076</v>
      </c>
      <c r="B50" s="38">
        <v>549.25</v>
      </c>
      <c r="C50" s="78">
        <f t="shared" si="0"/>
        <v>604.17500000000007</v>
      </c>
      <c r="D50" s="102">
        <v>604.17500000000007</v>
      </c>
    </row>
    <row r="51" spans="1:4" x14ac:dyDescent="0.25">
      <c r="A51" s="48" t="s">
        <v>1077</v>
      </c>
      <c r="B51" s="38">
        <v>13713.96</v>
      </c>
      <c r="C51" s="78">
        <f t="shared" si="0"/>
        <v>15085.356</v>
      </c>
      <c r="D51" s="102">
        <v>15085.356</v>
      </c>
    </row>
    <row r="52" spans="1:4" x14ac:dyDescent="0.25">
      <c r="A52" s="48" t="s">
        <v>1078</v>
      </c>
      <c r="B52" s="38">
        <v>832.73</v>
      </c>
      <c r="C52" s="78">
        <f t="shared" si="0"/>
        <v>916.00300000000004</v>
      </c>
      <c r="D52" s="102">
        <v>916.00300000000004</v>
      </c>
    </row>
    <row r="53" spans="1:4" x14ac:dyDescent="0.25">
      <c r="A53" s="48" t="s">
        <v>1079</v>
      </c>
      <c r="B53" s="38">
        <v>1095.28</v>
      </c>
      <c r="C53" s="78">
        <f t="shared" si="0"/>
        <v>1204.808</v>
      </c>
      <c r="D53" s="102">
        <v>1204.808</v>
      </c>
    </row>
    <row r="54" spans="1:4" x14ac:dyDescent="0.25">
      <c r="A54" s="48" t="s">
        <v>1080</v>
      </c>
      <c r="B54" s="38">
        <v>761.87</v>
      </c>
      <c r="C54" s="78">
        <f t="shared" si="0"/>
        <v>838.05700000000002</v>
      </c>
      <c r="D54" s="102">
        <v>838.05700000000002</v>
      </c>
    </row>
    <row r="55" spans="1:4" x14ac:dyDescent="0.25">
      <c r="A55" s="48" t="s">
        <v>1081</v>
      </c>
      <c r="B55" s="38">
        <v>3344.12</v>
      </c>
      <c r="C55" s="78">
        <f t="shared" si="0"/>
        <v>3678.5320000000002</v>
      </c>
      <c r="D55" s="102">
        <v>3678.5320000000002</v>
      </c>
    </row>
    <row r="56" spans="1:4" x14ac:dyDescent="0.25">
      <c r="A56" s="48" t="s">
        <v>1082</v>
      </c>
      <c r="B56" s="38">
        <v>584.69000000000005</v>
      </c>
      <c r="C56" s="78">
        <f t="shared" si="0"/>
        <v>643.15900000000011</v>
      </c>
      <c r="D56" s="102">
        <v>643.15900000000011</v>
      </c>
    </row>
    <row r="57" spans="1:4" x14ac:dyDescent="0.25">
      <c r="A57" s="48" t="s">
        <v>1083</v>
      </c>
      <c r="B57" s="38">
        <v>620.13</v>
      </c>
      <c r="C57" s="78">
        <f t="shared" si="0"/>
        <v>682.14300000000003</v>
      </c>
      <c r="D57" s="102">
        <v>682.14300000000003</v>
      </c>
    </row>
    <row r="58" spans="1:4" x14ac:dyDescent="0.25">
      <c r="A58" s="48" t="s">
        <v>1132</v>
      </c>
      <c r="B58" s="38">
        <v>966.42</v>
      </c>
      <c r="C58" s="78">
        <f t="shared" si="0"/>
        <v>1063.0620000000001</v>
      </c>
      <c r="D58" s="102">
        <v>1063.0620000000001</v>
      </c>
    </row>
    <row r="59" spans="1:4" x14ac:dyDescent="0.25">
      <c r="A59" s="48" t="s">
        <v>1131</v>
      </c>
      <c r="B59" s="38">
        <v>966.42</v>
      </c>
      <c r="C59" s="78">
        <f t="shared" si="0"/>
        <v>1063.0620000000001</v>
      </c>
      <c r="D59" s="102">
        <v>1063.0620000000001</v>
      </c>
    </row>
    <row r="60" spans="1:4" x14ac:dyDescent="0.25">
      <c r="A60" s="48" t="s">
        <v>1140</v>
      </c>
      <c r="B60" s="38">
        <v>874.38</v>
      </c>
      <c r="C60" s="78">
        <f t="shared" si="0"/>
        <v>961.8180000000001</v>
      </c>
      <c r="D60" s="102">
        <v>961.8180000000001</v>
      </c>
    </row>
    <row r="61" spans="1:4" x14ac:dyDescent="0.25">
      <c r="A61" s="48" t="s">
        <v>1084</v>
      </c>
      <c r="B61" s="38">
        <v>1240.24</v>
      </c>
      <c r="C61" s="78">
        <f t="shared" si="0"/>
        <v>1364.2640000000001</v>
      </c>
      <c r="D61" s="102">
        <v>1364.2640000000001</v>
      </c>
    </row>
    <row r="62" spans="1:4" x14ac:dyDescent="0.25">
      <c r="A62" s="48" t="s">
        <v>1085</v>
      </c>
      <c r="B62" s="38">
        <v>773.14</v>
      </c>
      <c r="C62" s="78">
        <f t="shared" si="0"/>
        <v>850.45400000000006</v>
      </c>
      <c r="D62" s="102">
        <v>850.45400000000006</v>
      </c>
    </row>
    <row r="63" spans="1:4" x14ac:dyDescent="0.25">
      <c r="A63" s="48" t="s">
        <v>1086</v>
      </c>
      <c r="B63" s="38">
        <v>3184.58</v>
      </c>
      <c r="C63" s="78">
        <f t="shared" si="0"/>
        <v>3503.038</v>
      </c>
      <c r="D63" s="102">
        <v>3503.038</v>
      </c>
    </row>
    <row r="64" spans="1:4" x14ac:dyDescent="0.25">
      <c r="A64" s="48" t="s">
        <v>1087</v>
      </c>
      <c r="B64" s="38">
        <v>3184.58</v>
      </c>
      <c r="C64" s="78">
        <f t="shared" si="0"/>
        <v>3503.038</v>
      </c>
      <c r="D64" s="102">
        <v>3503.038</v>
      </c>
    </row>
    <row r="65" spans="1:4" x14ac:dyDescent="0.25">
      <c r="A65" s="48" t="s">
        <v>1088</v>
      </c>
      <c r="B65" s="38">
        <v>1073.8</v>
      </c>
      <c r="C65" s="78">
        <f t="shared" si="0"/>
        <v>1181.18</v>
      </c>
      <c r="D65" s="102">
        <v>1181.18</v>
      </c>
    </row>
    <row r="66" spans="1:4" x14ac:dyDescent="0.25">
      <c r="A66" s="48" t="s">
        <v>1089</v>
      </c>
      <c r="B66" s="38">
        <v>1534</v>
      </c>
      <c r="C66" s="78">
        <f t="shared" si="0"/>
        <v>1687.4</v>
      </c>
      <c r="D66" s="102">
        <v>1687.4</v>
      </c>
    </row>
    <row r="67" spans="1:4" x14ac:dyDescent="0.25">
      <c r="A67" s="48" t="s">
        <v>1090</v>
      </c>
      <c r="B67" s="38">
        <v>935.74</v>
      </c>
      <c r="C67" s="78">
        <f t="shared" si="0"/>
        <v>1029.3140000000001</v>
      </c>
      <c r="D67" s="102">
        <v>1029.3140000000001</v>
      </c>
    </row>
    <row r="68" spans="1:4" x14ac:dyDescent="0.25">
      <c r="A68" s="48" t="s">
        <v>1091</v>
      </c>
      <c r="B68" s="38">
        <v>690.99</v>
      </c>
      <c r="C68" s="78">
        <f t="shared" si="0"/>
        <v>760.08900000000006</v>
      </c>
      <c r="D68" s="102">
        <v>760.08900000000006</v>
      </c>
    </row>
    <row r="69" spans="1:4" x14ac:dyDescent="0.25">
      <c r="A69" s="48" t="s">
        <v>1092</v>
      </c>
      <c r="B69" s="38">
        <v>1564.68</v>
      </c>
      <c r="C69" s="78">
        <f t="shared" si="0"/>
        <v>1721.1480000000001</v>
      </c>
      <c r="D69" s="102">
        <v>1721.1480000000001</v>
      </c>
    </row>
    <row r="70" spans="1:4" x14ac:dyDescent="0.25">
      <c r="A70" s="48" t="s">
        <v>1133</v>
      </c>
      <c r="B70" s="38">
        <v>296.99</v>
      </c>
      <c r="C70" s="78">
        <f t="shared" ref="C70:C123" si="1">B70*1.1</f>
        <v>326.68900000000002</v>
      </c>
      <c r="D70" s="102">
        <v>326.68900000000002</v>
      </c>
    </row>
    <row r="71" spans="1:4" x14ac:dyDescent="0.25">
      <c r="A71" s="48" t="s">
        <v>1093</v>
      </c>
      <c r="B71" s="38">
        <v>315.55</v>
      </c>
      <c r="C71" s="78">
        <f t="shared" si="1"/>
        <v>347.10500000000002</v>
      </c>
      <c r="D71" s="102">
        <v>347.10500000000002</v>
      </c>
    </row>
    <row r="72" spans="1:4" x14ac:dyDescent="0.25">
      <c r="A72" s="48" t="s">
        <v>1134</v>
      </c>
      <c r="B72" s="38">
        <v>451</v>
      </c>
      <c r="C72" s="78">
        <f t="shared" si="1"/>
        <v>496.1</v>
      </c>
      <c r="D72" s="102">
        <v>496.1</v>
      </c>
    </row>
    <row r="73" spans="1:4" x14ac:dyDescent="0.25">
      <c r="A73" s="48" t="s">
        <v>1094</v>
      </c>
      <c r="B73" s="38">
        <v>584.69000000000005</v>
      </c>
      <c r="C73" s="78">
        <f t="shared" si="1"/>
        <v>643.15900000000011</v>
      </c>
      <c r="D73" s="102">
        <v>643.15900000000011</v>
      </c>
    </row>
    <row r="74" spans="1:4" x14ac:dyDescent="0.25">
      <c r="A74" s="48" t="s">
        <v>1135</v>
      </c>
      <c r="B74" s="38">
        <v>1151.6600000000001</v>
      </c>
      <c r="C74" s="78">
        <f t="shared" si="1"/>
        <v>1266.8260000000002</v>
      </c>
      <c r="D74" s="102">
        <v>1266.8260000000002</v>
      </c>
    </row>
    <row r="75" spans="1:4" x14ac:dyDescent="0.25">
      <c r="A75" s="48" t="s">
        <v>1095</v>
      </c>
      <c r="B75" s="38">
        <v>1535.53</v>
      </c>
      <c r="C75" s="78">
        <f t="shared" si="1"/>
        <v>1689.0830000000001</v>
      </c>
      <c r="D75" s="102">
        <v>1689.0830000000001</v>
      </c>
    </row>
    <row r="76" spans="1:4" x14ac:dyDescent="0.25">
      <c r="A76" s="48" t="s">
        <v>127</v>
      </c>
      <c r="B76" s="38">
        <v>1715.08</v>
      </c>
      <c r="C76" s="78">
        <f t="shared" si="1"/>
        <v>1886.588</v>
      </c>
      <c r="D76" s="102">
        <v>1886.588</v>
      </c>
    </row>
    <row r="77" spans="1:4" x14ac:dyDescent="0.25">
      <c r="A77" s="48" t="s">
        <v>1096</v>
      </c>
      <c r="B77" s="38">
        <v>2171.69</v>
      </c>
      <c r="C77" s="78">
        <f t="shared" si="1"/>
        <v>2388.8590000000004</v>
      </c>
      <c r="D77" s="102">
        <v>2388.8590000000004</v>
      </c>
    </row>
    <row r="78" spans="1:4" x14ac:dyDescent="0.25">
      <c r="A78" s="48" t="s">
        <v>1136</v>
      </c>
      <c r="B78" s="38">
        <v>389.79</v>
      </c>
      <c r="C78" s="78">
        <f t="shared" si="1"/>
        <v>428.76900000000006</v>
      </c>
      <c r="D78" s="102">
        <v>428.76900000000006</v>
      </c>
    </row>
    <row r="79" spans="1:4" x14ac:dyDescent="0.25">
      <c r="A79" s="48" t="s">
        <v>1097</v>
      </c>
      <c r="B79" s="38">
        <v>389.79</v>
      </c>
      <c r="C79" s="78">
        <f t="shared" si="1"/>
        <v>428.76900000000006</v>
      </c>
      <c r="D79" s="102">
        <v>428.76900000000006</v>
      </c>
    </row>
    <row r="80" spans="1:4" ht="16.5" customHeight="1" x14ac:dyDescent="0.25">
      <c r="A80" s="118" t="s">
        <v>1098</v>
      </c>
      <c r="B80" s="119"/>
      <c r="C80" s="119"/>
      <c r="D80" s="120"/>
    </row>
    <row r="81" spans="1:4" x14ac:dyDescent="0.25">
      <c r="A81" s="48" t="s">
        <v>1099</v>
      </c>
      <c r="B81" s="38">
        <v>705.33</v>
      </c>
      <c r="C81" s="78">
        <f t="shared" si="1"/>
        <v>775.86300000000006</v>
      </c>
      <c r="D81" s="102">
        <v>775.86300000000006</v>
      </c>
    </row>
    <row r="82" spans="1:4" x14ac:dyDescent="0.25">
      <c r="A82" s="48" t="s">
        <v>1137</v>
      </c>
      <c r="B82" s="38">
        <v>637.83000000000004</v>
      </c>
      <c r="C82" s="78">
        <f t="shared" si="1"/>
        <v>701.61300000000006</v>
      </c>
      <c r="D82" s="102">
        <v>701.61300000000006</v>
      </c>
    </row>
    <row r="83" spans="1:4" x14ac:dyDescent="0.25">
      <c r="A83" s="48" t="s">
        <v>1100</v>
      </c>
      <c r="B83" s="38">
        <v>496.09</v>
      </c>
      <c r="C83" s="78">
        <f t="shared" si="1"/>
        <v>545.69900000000007</v>
      </c>
      <c r="D83" s="102">
        <v>545.69900000000007</v>
      </c>
    </row>
    <row r="84" spans="1:4" ht="16.5" x14ac:dyDescent="0.25">
      <c r="A84" s="118" t="s">
        <v>811</v>
      </c>
      <c r="B84" s="119"/>
      <c r="C84" s="119"/>
      <c r="D84" s="120"/>
    </row>
    <row r="85" spans="1:4" x14ac:dyDescent="0.25">
      <c r="A85" s="48" t="s">
        <v>122</v>
      </c>
      <c r="B85" s="35">
        <v>5813.81</v>
      </c>
      <c r="C85" s="78">
        <f t="shared" si="1"/>
        <v>6395.1910000000007</v>
      </c>
      <c r="D85" s="102">
        <v>6395.1910000000007</v>
      </c>
    </row>
    <row r="86" spans="1:4" x14ac:dyDescent="0.25">
      <c r="A86" s="48" t="s">
        <v>156</v>
      </c>
      <c r="B86" s="35">
        <v>3100.6</v>
      </c>
      <c r="C86" s="78">
        <f t="shared" si="1"/>
        <v>3410.6600000000003</v>
      </c>
      <c r="D86" s="102">
        <v>3410.6600000000003</v>
      </c>
    </row>
    <row r="87" spans="1:4" x14ac:dyDescent="0.25">
      <c r="A87" s="48" t="s">
        <v>1101</v>
      </c>
      <c r="B87" s="35">
        <v>6246.38</v>
      </c>
      <c r="C87" s="78">
        <f t="shared" si="1"/>
        <v>6871.0180000000009</v>
      </c>
      <c r="D87" s="102">
        <v>6871.0180000000009</v>
      </c>
    </row>
    <row r="88" spans="1:4" x14ac:dyDescent="0.25">
      <c r="A88" s="48" t="s">
        <v>1102</v>
      </c>
      <c r="B88" s="35">
        <v>1577.72</v>
      </c>
      <c r="C88" s="78">
        <f t="shared" si="1"/>
        <v>1735.4920000000002</v>
      </c>
      <c r="D88" s="102">
        <v>1735.4920000000002</v>
      </c>
    </row>
    <row r="89" spans="1:4" x14ac:dyDescent="0.25">
      <c r="A89" s="48" t="s">
        <v>1103</v>
      </c>
      <c r="B89" s="35">
        <v>23044.03</v>
      </c>
      <c r="C89" s="78">
        <f t="shared" si="1"/>
        <v>25348.433000000001</v>
      </c>
      <c r="D89" s="102">
        <v>25348.433000000001</v>
      </c>
    </row>
    <row r="90" spans="1:4" ht="16.5" x14ac:dyDescent="0.25">
      <c r="A90" s="118" t="s">
        <v>1104</v>
      </c>
      <c r="B90" s="119"/>
      <c r="C90" s="119"/>
      <c r="D90" s="120"/>
    </row>
    <row r="91" spans="1:4" x14ac:dyDescent="0.25">
      <c r="A91" s="48" t="s">
        <v>287</v>
      </c>
      <c r="B91" s="38">
        <v>6977.23</v>
      </c>
      <c r="C91" s="78">
        <f t="shared" si="1"/>
        <v>7674.9530000000004</v>
      </c>
      <c r="D91" s="102">
        <v>7674.9530000000004</v>
      </c>
    </row>
    <row r="92" spans="1:4" x14ac:dyDescent="0.25">
      <c r="A92" s="48" t="s">
        <v>294</v>
      </c>
      <c r="B92" s="38">
        <v>2781.68</v>
      </c>
      <c r="C92" s="78">
        <f t="shared" si="1"/>
        <v>3059.848</v>
      </c>
      <c r="D92" s="102">
        <v>3059.848</v>
      </c>
    </row>
    <row r="93" spans="1:4" x14ac:dyDescent="0.25">
      <c r="A93" s="48" t="s">
        <v>297</v>
      </c>
      <c r="B93" s="38">
        <v>4613</v>
      </c>
      <c r="C93" s="78">
        <f t="shared" si="1"/>
        <v>5074.3</v>
      </c>
      <c r="D93" s="102">
        <v>5074.3</v>
      </c>
    </row>
    <row r="94" spans="1:4" x14ac:dyDescent="0.25">
      <c r="A94" s="48" t="s">
        <v>1105</v>
      </c>
      <c r="B94" s="38">
        <v>620.13</v>
      </c>
      <c r="C94" s="78">
        <f t="shared" si="1"/>
        <v>682.14300000000003</v>
      </c>
      <c r="D94" s="102">
        <v>682.14300000000003</v>
      </c>
    </row>
    <row r="95" spans="1:4" x14ac:dyDescent="0.25">
      <c r="A95" s="48" t="s">
        <v>1106</v>
      </c>
      <c r="B95" s="38">
        <v>620.13</v>
      </c>
      <c r="C95" s="78">
        <f t="shared" si="1"/>
        <v>682.14300000000003</v>
      </c>
      <c r="D95" s="102">
        <v>682.14300000000003</v>
      </c>
    </row>
    <row r="96" spans="1:4" x14ac:dyDescent="0.25">
      <c r="A96" s="48" t="s">
        <v>1107</v>
      </c>
      <c r="B96" s="38">
        <v>620.13</v>
      </c>
      <c r="C96" s="78">
        <f t="shared" si="1"/>
        <v>682.14300000000003</v>
      </c>
      <c r="D96" s="102">
        <v>682.14300000000003</v>
      </c>
    </row>
    <row r="97" spans="1:4" x14ac:dyDescent="0.25">
      <c r="A97" s="48" t="s">
        <v>1108</v>
      </c>
      <c r="B97" s="38">
        <v>6663.54</v>
      </c>
      <c r="C97" s="78">
        <f t="shared" si="1"/>
        <v>7329.8940000000002</v>
      </c>
      <c r="D97" s="102">
        <v>7329.8940000000002</v>
      </c>
    </row>
    <row r="98" spans="1:4" x14ac:dyDescent="0.25">
      <c r="A98" s="48" t="s">
        <v>1109</v>
      </c>
      <c r="B98" s="38">
        <v>4613</v>
      </c>
      <c r="C98" s="78">
        <f t="shared" si="1"/>
        <v>5074.3</v>
      </c>
      <c r="D98" s="102">
        <v>5074.3</v>
      </c>
    </row>
    <row r="99" spans="1:4" x14ac:dyDescent="0.25">
      <c r="A99" s="48" t="s">
        <v>307</v>
      </c>
      <c r="B99" s="38">
        <v>14168.86</v>
      </c>
      <c r="C99" s="78">
        <f t="shared" si="1"/>
        <v>15585.746000000001</v>
      </c>
      <c r="D99" s="102">
        <v>15585.746000000001</v>
      </c>
    </row>
    <row r="100" spans="1:4" x14ac:dyDescent="0.25">
      <c r="A100" s="48" t="s">
        <v>1110</v>
      </c>
      <c r="B100" s="38">
        <v>16477.46</v>
      </c>
      <c r="C100" s="78">
        <f t="shared" si="1"/>
        <v>18125.206000000002</v>
      </c>
      <c r="D100" s="102">
        <v>18125.206000000002</v>
      </c>
    </row>
    <row r="101" spans="1:4" x14ac:dyDescent="0.25">
      <c r="A101" s="48" t="s">
        <v>306</v>
      </c>
      <c r="B101" s="38">
        <v>14675.57</v>
      </c>
      <c r="C101" s="78">
        <f t="shared" si="1"/>
        <v>16143.127</v>
      </c>
      <c r="D101" s="102">
        <v>16143.127</v>
      </c>
    </row>
    <row r="102" spans="1:4" x14ac:dyDescent="0.25">
      <c r="A102" s="48" t="s">
        <v>1111</v>
      </c>
      <c r="B102" s="38">
        <v>17008.990000000002</v>
      </c>
      <c r="C102" s="78">
        <f t="shared" si="1"/>
        <v>18709.889000000003</v>
      </c>
      <c r="D102" s="102">
        <v>18709.889000000003</v>
      </c>
    </row>
    <row r="103" spans="1:4" x14ac:dyDescent="0.25">
      <c r="A103" s="48" t="s">
        <v>1112</v>
      </c>
      <c r="B103" s="38">
        <v>15143.32</v>
      </c>
      <c r="C103" s="78">
        <f t="shared" si="1"/>
        <v>16657.652000000002</v>
      </c>
      <c r="D103" s="102">
        <v>16657.652000000002</v>
      </c>
    </row>
    <row r="104" spans="1:4" x14ac:dyDescent="0.25">
      <c r="A104" s="48" t="s">
        <v>1113</v>
      </c>
      <c r="B104" s="58">
        <v>17540.52</v>
      </c>
      <c r="C104" s="78">
        <f t="shared" si="1"/>
        <v>19294.572000000004</v>
      </c>
      <c r="D104" s="102">
        <v>19294.572000000004</v>
      </c>
    </row>
    <row r="105" spans="1:4" x14ac:dyDescent="0.25">
      <c r="A105" s="48" t="s">
        <v>1114</v>
      </c>
      <c r="B105" s="38">
        <v>21789.22</v>
      </c>
      <c r="C105" s="78">
        <f t="shared" si="1"/>
        <v>23968.142000000003</v>
      </c>
      <c r="D105" s="102">
        <v>23968.142000000003</v>
      </c>
    </row>
    <row r="106" spans="1:4" x14ac:dyDescent="0.25">
      <c r="A106" s="48" t="s">
        <v>1115</v>
      </c>
      <c r="B106" s="58">
        <v>24096.07</v>
      </c>
      <c r="C106" s="78">
        <f t="shared" si="1"/>
        <v>26505.677000000003</v>
      </c>
      <c r="D106" s="102">
        <v>26505.677000000003</v>
      </c>
    </row>
    <row r="107" spans="1:4" x14ac:dyDescent="0.25">
      <c r="A107" s="48" t="s">
        <v>1116</v>
      </c>
      <c r="B107" s="38">
        <v>31973.88</v>
      </c>
      <c r="C107" s="78">
        <f t="shared" si="1"/>
        <v>35171.268000000004</v>
      </c>
      <c r="D107" s="102">
        <v>35171.268000000004</v>
      </c>
    </row>
    <row r="108" spans="1:4" x14ac:dyDescent="0.25">
      <c r="A108" s="48" t="s">
        <v>1117</v>
      </c>
      <c r="B108" s="38">
        <v>34709.82</v>
      </c>
      <c r="C108" s="78">
        <f t="shared" si="1"/>
        <v>38180.802000000003</v>
      </c>
      <c r="D108" s="102">
        <v>38180.802000000003</v>
      </c>
    </row>
    <row r="109" spans="1:4" x14ac:dyDescent="0.25">
      <c r="A109" s="48" t="s">
        <v>128</v>
      </c>
      <c r="B109" s="38">
        <v>41120.92</v>
      </c>
      <c r="C109" s="78">
        <f t="shared" si="1"/>
        <v>45233.012000000002</v>
      </c>
      <c r="D109" s="102">
        <v>45233.012000000002</v>
      </c>
    </row>
    <row r="110" spans="1:4" x14ac:dyDescent="0.25">
      <c r="A110" s="48" t="s">
        <v>1118</v>
      </c>
      <c r="B110" s="38">
        <v>44176.13</v>
      </c>
      <c r="C110" s="78">
        <f t="shared" si="1"/>
        <v>48593.743000000002</v>
      </c>
      <c r="D110" s="102">
        <v>48593.743000000002</v>
      </c>
    </row>
    <row r="111" spans="1:4" x14ac:dyDescent="0.25">
      <c r="A111" s="48" t="s">
        <v>1119</v>
      </c>
      <c r="B111" s="38">
        <v>52534.33</v>
      </c>
      <c r="C111" s="78">
        <f t="shared" si="1"/>
        <v>57787.763000000006</v>
      </c>
      <c r="D111" s="102">
        <v>57787.763000000006</v>
      </c>
    </row>
    <row r="112" spans="1:4" x14ac:dyDescent="0.25">
      <c r="A112" s="48" t="s">
        <v>1120</v>
      </c>
      <c r="B112" s="38">
        <v>55127.360000000001</v>
      </c>
      <c r="C112" s="78">
        <f t="shared" si="1"/>
        <v>60640.096000000005</v>
      </c>
      <c r="D112" s="102">
        <v>60640.096000000005</v>
      </c>
    </row>
    <row r="113" spans="1:4" ht="16.5" x14ac:dyDescent="0.25">
      <c r="A113" s="118" t="s">
        <v>1121</v>
      </c>
      <c r="B113" s="119"/>
      <c r="C113" s="119"/>
      <c r="D113" s="120"/>
    </row>
    <row r="114" spans="1:4" x14ac:dyDescent="0.25">
      <c r="A114" s="48" t="s">
        <v>1139</v>
      </c>
      <c r="B114" s="38">
        <v>1824.93</v>
      </c>
      <c r="C114" s="78">
        <f t="shared" si="1"/>
        <v>2007.4230000000002</v>
      </c>
      <c r="D114" s="102">
        <v>2007.4230000000002</v>
      </c>
    </row>
    <row r="115" spans="1:4" x14ac:dyDescent="0.25">
      <c r="A115" s="48" t="s">
        <v>300</v>
      </c>
      <c r="B115" s="38">
        <v>2090.69</v>
      </c>
      <c r="C115" s="78">
        <f t="shared" si="1"/>
        <v>2299.7590000000005</v>
      </c>
      <c r="D115" s="102">
        <v>2299.7590000000005</v>
      </c>
    </row>
    <row r="116" spans="1:4" ht="16.5" x14ac:dyDescent="0.25">
      <c r="A116" s="118" t="s">
        <v>1122</v>
      </c>
      <c r="B116" s="119"/>
      <c r="C116" s="119"/>
      <c r="D116" s="120"/>
    </row>
    <row r="117" spans="1:4" x14ac:dyDescent="0.25">
      <c r="A117" s="48" t="s">
        <v>1138</v>
      </c>
      <c r="B117" s="38">
        <v>4136.9399999999996</v>
      </c>
      <c r="C117" s="78">
        <f t="shared" si="1"/>
        <v>4550.634</v>
      </c>
      <c r="D117" s="102">
        <v>4550.634</v>
      </c>
    </row>
    <row r="118" spans="1:4" x14ac:dyDescent="0.25">
      <c r="A118" s="48" t="s">
        <v>1123</v>
      </c>
      <c r="B118" s="38">
        <v>6682.1</v>
      </c>
      <c r="C118" s="78">
        <f t="shared" si="1"/>
        <v>7350.3100000000013</v>
      </c>
      <c r="D118" s="102">
        <v>7350.3100000000013</v>
      </c>
    </row>
    <row r="119" spans="1:4" x14ac:dyDescent="0.25">
      <c r="A119" s="48" t="s">
        <v>1124</v>
      </c>
      <c r="B119" s="38">
        <v>5614.83</v>
      </c>
      <c r="C119" s="78">
        <f t="shared" si="1"/>
        <v>6176.3130000000001</v>
      </c>
      <c r="D119" s="102">
        <v>6176.3130000000001</v>
      </c>
    </row>
    <row r="120" spans="1:4" ht="16.5" x14ac:dyDescent="0.25">
      <c r="A120" s="118" t="s">
        <v>1125</v>
      </c>
      <c r="B120" s="119"/>
      <c r="C120" s="119"/>
      <c r="D120" s="120"/>
    </row>
    <row r="121" spans="1:4" x14ac:dyDescent="0.25">
      <c r="A121" s="48" t="s">
        <v>1126</v>
      </c>
      <c r="B121" s="38">
        <v>9065.3799999999992</v>
      </c>
      <c r="C121" s="78">
        <f t="shared" si="1"/>
        <v>9971.9179999999997</v>
      </c>
      <c r="D121" s="102">
        <v>9971.9179999999997</v>
      </c>
    </row>
    <row r="122" spans="1:4" x14ac:dyDescent="0.25">
      <c r="A122" s="48" t="s">
        <v>1127</v>
      </c>
      <c r="B122" s="38">
        <v>11270.49</v>
      </c>
      <c r="C122" s="78">
        <f t="shared" si="1"/>
        <v>12397.539000000001</v>
      </c>
      <c r="D122" s="102">
        <v>12397.539000000001</v>
      </c>
    </row>
    <row r="123" spans="1:4" x14ac:dyDescent="0.25">
      <c r="A123" s="48" t="s">
        <v>1128</v>
      </c>
      <c r="B123" s="38">
        <v>565.19000000000005</v>
      </c>
      <c r="C123" s="78">
        <f t="shared" si="1"/>
        <v>621.70900000000006</v>
      </c>
      <c r="D123" s="102">
        <v>621.70900000000006</v>
      </c>
    </row>
    <row r="125" spans="1:4" x14ac:dyDescent="0.25">
      <c r="A125" s="50" t="s">
        <v>137</v>
      </c>
    </row>
  </sheetData>
  <sheetProtection password="EC13" sheet="1" objects="1" scenarios="1"/>
  <mergeCells count="12">
    <mergeCell ref="A5:D5"/>
    <mergeCell ref="A2:D2"/>
    <mergeCell ref="A80:D80"/>
    <mergeCell ref="A40:D40"/>
    <mergeCell ref="A29:D29"/>
    <mergeCell ref="A21:D21"/>
    <mergeCell ref="A16:D16"/>
    <mergeCell ref="A120:D120"/>
    <mergeCell ref="A116:D116"/>
    <mergeCell ref="A113:D113"/>
    <mergeCell ref="A90:D90"/>
    <mergeCell ref="A84:D84"/>
  </mergeCells>
  <hyperlinks>
    <hyperlink ref="A125" location="ПРАЙС!R1C1" display="На главную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ПРАЙС</vt:lpstr>
      <vt:lpstr>для айпи</vt:lpstr>
      <vt:lpstr>для сайта</vt:lpstr>
      <vt:lpstr>изв охранные</vt:lpstr>
      <vt:lpstr>изв пожарные</vt:lpstr>
      <vt:lpstr>световое оповещение</vt:lpstr>
      <vt:lpstr>речевое оповещение</vt:lpstr>
      <vt:lpstr>комбинированные оповещатели</vt:lpstr>
      <vt:lpstr>Орион</vt:lpstr>
      <vt:lpstr>Приемо-контрольные приборы</vt:lpstr>
      <vt:lpstr>GSM сигнализации</vt:lpstr>
      <vt:lpstr>Световые табло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Менеджер</cp:lastModifiedBy>
  <cp:lastPrinted>2014-09-08T07:12:40Z</cp:lastPrinted>
  <dcterms:created xsi:type="dcterms:W3CDTF">2014-03-01T13:01:32Z</dcterms:created>
  <dcterms:modified xsi:type="dcterms:W3CDTF">2018-09-13T10:29:54Z</dcterms:modified>
</cp:coreProperties>
</file>